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MyTeXTemp\DHBW\Statistik\Formelsammlung\Zeitreihen\"/>
    </mc:Choice>
  </mc:AlternateContent>
  <bookViews>
    <workbookView xWindow="450" yWindow="150" windowWidth="19170" windowHeight="9240"/>
  </bookViews>
  <sheets>
    <sheet name="Aufgabenstellung" sheetId="15" r:id="rId1"/>
    <sheet name="MyGlätten 4k" sheetId="18" r:id="rId2"/>
    <sheet name="MyGlätten 4k opt" sheetId="17" r:id="rId3"/>
    <sheet name="MyGlätten 3k opt" sheetId="19" r:id="rId4"/>
    <sheet name="MyGlätten 2k opt" sheetId="20" r:id="rId5"/>
  </sheets>
  <externalReferences>
    <externalReference r:id="rId6"/>
    <externalReference r:id="rId7"/>
  </externalReferences>
  <definedNames>
    <definedName name="solver_adj" localSheetId="4" hidden="1">'MyGlätten 2k opt'!$C$1:$C$3</definedName>
    <definedName name="solver_adj" localSheetId="3" hidden="1">'MyGlätten 3k opt'!$C$1:$C$3</definedName>
    <definedName name="solver_adj" localSheetId="1" hidden="1">'MyGlätten 4k'!$C$1:$C$3</definedName>
    <definedName name="solver_adj" localSheetId="2" hidden="1">'MyGlätten 4k opt'!$C$1:$C$3</definedName>
    <definedName name="solver_cvg" localSheetId="4" hidden="1">0.0001</definedName>
    <definedName name="solver_cvg" localSheetId="3" hidden="1">0.0001</definedName>
    <definedName name="solver_cvg" localSheetId="1" hidden="1">0.0001</definedName>
    <definedName name="solver_cvg" localSheetId="2" hidden="1">0.0001</definedName>
    <definedName name="solver_drv" localSheetId="4" hidden="1">1</definedName>
    <definedName name="solver_drv" localSheetId="3" hidden="1">1</definedName>
    <definedName name="solver_drv" localSheetId="1" hidden="1">1</definedName>
    <definedName name="solver_drv" localSheetId="2" hidden="1">1</definedName>
    <definedName name="solver_est" localSheetId="4" hidden="1">1</definedName>
    <definedName name="solver_est" localSheetId="3" hidden="1">1</definedName>
    <definedName name="solver_est" localSheetId="1" hidden="1">1</definedName>
    <definedName name="solver_est" localSheetId="2" hidden="1">1</definedName>
    <definedName name="solver_itr" localSheetId="4" hidden="1">100</definedName>
    <definedName name="solver_itr" localSheetId="3" hidden="1">100</definedName>
    <definedName name="solver_itr" localSheetId="1" hidden="1">100</definedName>
    <definedName name="solver_itr" localSheetId="2" hidden="1">100</definedName>
    <definedName name="solver_lhs1" localSheetId="4" hidden="1">'MyGlätten 2k opt'!$C$1:$C$3</definedName>
    <definedName name="solver_lhs1" localSheetId="3" hidden="1">'MyGlätten 3k opt'!$C$1:$C$3</definedName>
    <definedName name="solver_lhs1" localSheetId="1" hidden="1">'MyGlätten 4k'!$C$1:$C$3</definedName>
    <definedName name="solver_lhs1" localSheetId="2" hidden="1">'MyGlätten 4k opt'!$C$1:$C$3</definedName>
    <definedName name="solver_lhs2" localSheetId="4" hidden="1">'MyGlätten 2k opt'!$C$1:$C$3</definedName>
    <definedName name="solver_lhs2" localSheetId="3" hidden="1">'MyGlätten 3k opt'!$C$1:$C$3</definedName>
    <definedName name="solver_lhs2" localSheetId="1" hidden="1">'MyGlätten 4k'!$C$1:$C$3</definedName>
    <definedName name="solver_lhs2" localSheetId="2" hidden="1">'MyGlätten 4k opt'!$C$1:$C$3</definedName>
    <definedName name="solver_lin" localSheetId="4" hidden="1">2</definedName>
    <definedName name="solver_lin" localSheetId="3" hidden="1">2</definedName>
    <definedName name="solver_lin" localSheetId="1" hidden="1">2</definedName>
    <definedName name="solver_lin" localSheetId="2" hidden="1">2</definedName>
    <definedName name="solver_neg" localSheetId="4" hidden="1">2</definedName>
    <definedName name="solver_neg" localSheetId="3" hidden="1">2</definedName>
    <definedName name="solver_neg" localSheetId="1" hidden="1">2</definedName>
    <definedName name="solver_neg" localSheetId="2" hidden="1">2</definedName>
    <definedName name="solver_num" localSheetId="4" hidden="1">2</definedName>
    <definedName name="solver_num" localSheetId="3" hidden="1">2</definedName>
    <definedName name="solver_num" localSheetId="1" hidden="1">2</definedName>
    <definedName name="solver_num" localSheetId="2" hidden="1">2</definedName>
    <definedName name="solver_nwt" localSheetId="4" hidden="1">1</definedName>
    <definedName name="solver_nwt" localSheetId="3" hidden="1">1</definedName>
    <definedName name="solver_nwt" localSheetId="1" hidden="1">1</definedName>
    <definedName name="solver_nwt" localSheetId="2" hidden="1">1</definedName>
    <definedName name="solver_opt" localSheetId="4" hidden="1">'MyGlätten 2k opt'!$D$25</definedName>
    <definedName name="solver_opt" localSheetId="3" hidden="1">'MyGlätten 3k opt'!$D$25</definedName>
    <definedName name="solver_opt" localSheetId="1" hidden="1">'MyGlätten 4k'!$D$25</definedName>
    <definedName name="solver_opt" localSheetId="2" hidden="1">'MyGlätten 4k opt'!$D$25</definedName>
    <definedName name="solver_pre" localSheetId="4" hidden="1">0.000001</definedName>
    <definedName name="solver_pre" localSheetId="3" hidden="1">0.000001</definedName>
    <definedName name="solver_pre" localSheetId="1" hidden="1">0.000001</definedName>
    <definedName name="solver_pre" localSheetId="2" hidden="1">0.000001</definedName>
    <definedName name="solver_rel1" localSheetId="4" hidden="1">3</definedName>
    <definedName name="solver_rel1" localSheetId="3" hidden="1">3</definedName>
    <definedName name="solver_rel1" localSheetId="1" hidden="1">1</definedName>
    <definedName name="solver_rel1" localSheetId="2" hidden="1">1</definedName>
    <definedName name="solver_rel2" localSheetId="4" hidden="1">1</definedName>
    <definedName name="solver_rel2" localSheetId="3" hidden="1">1</definedName>
    <definedName name="solver_rel2" localSheetId="1" hidden="1">3</definedName>
    <definedName name="solver_rel2" localSheetId="2" hidden="1">3</definedName>
    <definedName name="solver_rhs1" localSheetId="4" hidden="1">0</definedName>
    <definedName name="solver_rhs1" localSheetId="3" hidden="1">0</definedName>
    <definedName name="solver_rhs1" localSheetId="1" hidden="1">1</definedName>
    <definedName name="solver_rhs1" localSheetId="2" hidden="1">1</definedName>
    <definedName name="solver_rhs2" localSheetId="4" hidden="1">1</definedName>
    <definedName name="solver_rhs2" localSheetId="3" hidden="1">1</definedName>
    <definedName name="solver_rhs2" localSheetId="1" hidden="1">0</definedName>
    <definedName name="solver_rhs2" localSheetId="2" hidden="1">0</definedName>
    <definedName name="solver_scl" localSheetId="4" hidden="1">2</definedName>
    <definedName name="solver_scl" localSheetId="3" hidden="1">2</definedName>
    <definedName name="solver_scl" localSheetId="1" hidden="1">2</definedName>
    <definedName name="solver_scl" localSheetId="2" hidden="1">2</definedName>
    <definedName name="solver_sho" localSheetId="4" hidden="1">2</definedName>
    <definedName name="solver_sho" localSheetId="3" hidden="1">2</definedName>
    <definedName name="solver_sho" localSheetId="1" hidden="1">2</definedName>
    <definedName name="solver_sho" localSheetId="2" hidden="1">2</definedName>
    <definedName name="solver_tim" localSheetId="4" hidden="1">100</definedName>
    <definedName name="solver_tim" localSheetId="3" hidden="1">100</definedName>
    <definedName name="solver_tim" localSheetId="1" hidden="1">100</definedName>
    <definedName name="solver_tim" localSheetId="2" hidden="1">100</definedName>
    <definedName name="solver_tol" localSheetId="4" hidden="1">0.05</definedName>
    <definedName name="solver_tol" localSheetId="3" hidden="1">0.05</definedName>
    <definedName name="solver_tol" localSheetId="1" hidden="1">0.05</definedName>
    <definedName name="solver_tol" localSheetId="2" hidden="1">0.05</definedName>
    <definedName name="solver_typ" localSheetId="4" hidden="1">2</definedName>
    <definedName name="solver_typ" localSheetId="3" hidden="1">2</definedName>
    <definedName name="solver_typ" localSheetId="1" hidden="1">2</definedName>
    <definedName name="solver_typ" localSheetId="2" hidden="1">2</definedName>
    <definedName name="solver_val" localSheetId="4" hidden="1">0</definedName>
    <definedName name="solver_val" localSheetId="3" hidden="1">0</definedName>
    <definedName name="solver_val" localSheetId="1" hidden="1">0</definedName>
    <definedName name="solver_val" localSheetId="2" hidden="1">0</definedName>
    <definedName name="wsDatabase" localSheetId="0">[1]MyGlätten!$C$3:$C$13</definedName>
    <definedName name="wsDatabase" localSheetId="4">'MyGlätten 2k opt'!#REF!</definedName>
    <definedName name="wsDatabase" localSheetId="3">'MyGlätten 3k opt'!#REF!</definedName>
    <definedName name="wsDatabase" localSheetId="1">'MyGlätten 4k'!#REF!</definedName>
    <definedName name="wsDatabase" localSheetId="2">'MyGlätten 4k opt'!#REF!</definedName>
    <definedName name="wsDatabase">[2]MyGlätten!$C$3:$C$13</definedName>
  </definedNames>
  <calcPr calcId="162913"/>
</workbook>
</file>

<file path=xl/calcChain.xml><?xml version="1.0" encoding="utf-8"?>
<calcChain xmlns="http://schemas.openxmlformats.org/spreadsheetml/2006/main">
  <c r="F10" i="19" l="1"/>
  <c r="G9" i="19" s="1"/>
  <c r="E10" i="19"/>
  <c r="G7" i="20"/>
  <c r="F9" i="20"/>
  <c r="G8" i="20" s="1"/>
  <c r="E10" i="20" s="1"/>
  <c r="E9" i="20"/>
  <c r="F11" i="18"/>
  <c r="G9" i="18" s="1"/>
  <c r="E11" i="18"/>
  <c r="F11" i="17"/>
  <c r="G10" i="17" s="1"/>
  <c r="G9" i="17"/>
  <c r="E11" i="17"/>
  <c r="H10" i="20" l="1"/>
  <c r="G7" i="19"/>
  <c r="G10" i="19" s="1"/>
  <c r="F10" i="20"/>
  <c r="H11" i="20" s="1"/>
  <c r="G10" i="20"/>
  <c r="H11" i="19"/>
  <c r="G8" i="18"/>
  <c r="E12" i="18" s="1"/>
  <c r="G9" i="20"/>
  <c r="E11" i="20" s="1"/>
  <c r="G7" i="17"/>
  <c r="G11" i="17" s="1"/>
  <c r="G10" i="18"/>
  <c r="G8" i="17"/>
  <c r="E12" i="17" s="1"/>
  <c r="G8" i="19"/>
  <c r="E11" i="19" s="1"/>
  <c r="G7" i="18"/>
  <c r="G11" i="18" s="1"/>
  <c r="G11" i="20" l="1"/>
  <c r="F11" i="20"/>
  <c r="E12" i="20" s="1"/>
  <c r="H12" i="20"/>
  <c r="F12" i="17"/>
  <c r="E13" i="17" s="1"/>
  <c r="G12" i="17"/>
  <c r="H12" i="17"/>
  <c r="F11" i="19"/>
  <c r="E12" i="19" s="1"/>
  <c r="G11" i="19"/>
  <c r="G12" i="18"/>
  <c r="F12" i="18"/>
  <c r="H13" i="18" s="1"/>
  <c r="H12" i="18"/>
  <c r="E13" i="18"/>
  <c r="F13" i="17" l="1"/>
  <c r="H14" i="17" s="1"/>
  <c r="G13" i="17"/>
  <c r="G12" i="20"/>
  <c r="F12" i="20"/>
  <c r="E13" i="20" s="1"/>
  <c r="G12" i="19"/>
  <c r="F12" i="19"/>
  <c r="H13" i="19" s="1"/>
  <c r="F13" i="18"/>
  <c r="E14" i="18" s="1"/>
  <c r="G13" i="18"/>
  <c r="H13" i="17"/>
  <c r="H12" i="19"/>
  <c r="H13" i="20" l="1"/>
  <c r="E14" i="17"/>
  <c r="E13" i="19"/>
  <c r="F14" i="18"/>
  <c r="H15" i="18" s="1"/>
  <c r="G14" i="18"/>
  <c r="E15" i="18"/>
  <c r="G13" i="20"/>
  <c r="F13" i="20"/>
  <c r="E14" i="20" s="1"/>
  <c r="H14" i="18"/>
  <c r="F13" i="19"/>
  <c r="E14" i="19" s="1"/>
  <c r="G13" i="19"/>
  <c r="G14" i="17"/>
  <c r="F14" i="17"/>
  <c r="H15" i="17" s="1"/>
  <c r="E15" i="17"/>
  <c r="H14" i="20" l="1"/>
  <c r="F14" i="20"/>
  <c r="H15" i="20" s="1"/>
  <c r="G14" i="20"/>
  <c r="F14" i="19"/>
  <c r="E15" i="19" s="1"/>
  <c r="H15" i="19"/>
  <c r="G14" i="19"/>
  <c r="H14" i="19"/>
  <c r="E15" i="20"/>
  <c r="F15" i="17"/>
  <c r="H16" i="17"/>
  <c r="G15" i="17"/>
  <c r="E16" i="17"/>
  <c r="F15" i="18"/>
  <c r="H16" i="18" s="1"/>
  <c r="G15" i="18"/>
  <c r="E16" i="18"/>
  <c r="H17" i="18" l="1"/>
  <c r="F16" i="18"/>
  <c r="E17" i="18" s="1"/>
  <c r="G16" i="18"/>
  <c r="G15" i="19"/>
  <c r="F15" i="19"/>
  <c r="H16" i="19" s="1"/>
  <c r="F15" i="20"/>
  <c r="E16" i="20" s="1"/>
  <c r="G15" i="20"/>
  <c r="G16" i="17"/>
  <c r="F16" i="17"/>
  <c r="H17" i="17" s="1"/>
  <c r="E17" i="17"/>
  <c r="E16" i="19"/>
  <c r="H16" i="20" l="1"/>
  <c r="G17" i="18"/>
  <c r="F17" i="18"/>
  <c r="H18" i="18" s="1"/>
  <c r="D25" i="18" s="1"/>
  <c r="E18" i="18"/>
  <c r="G16" i="20"/>
  <c r="F16" i="20"/>
  <c r="H17" i="20" s="1"/>
  <c r="F16" i="19"/>
  <c r="E17" i="19" s="1"/>
  <c r="G16" i="19"/>
  <c r="G17" i="17"/>
  <c r="F17" i="17"/>
  <c r="H18" i="17"/>
  <c r="D25" i="17" s="1"/>
  <c r="E18" i="17"/>
  <c r="E17" i="20" l="1"/>
  <c r="G17" i="20"/>
  <c r="F17" i="20"/>
  <c r="H18" i="20" s="1"/>
  <c r="D25" i="20" s="1"/>
  <c r="E18" i="20"/>
  <c r="G18" i="18"/>
  <c r="F18" i="18"/>
  <c r="H22" i="18" s="1"/>
  <c r="H20" i="17"/>
  <c r="G18" i="17"/>
  <c r="F18" i="17"/>
  <c r="H19" i="17" s="1"/>
  <c r="H17" i="19"/>
  <c r="F17" i="19"/>
  <c r="E18" i="19" s="1"/>
  <c r="G17" i="19"/>
  <c r="H21" i="18" l="1"/>
  <c r="H21" i="17"/>
  <c r="H22" i="17"/>
  <c r="H18" i="19"/>
  <c r="D25" i="19" s="1"/>
  <c r="H19" i="18"/>
  <c r="F18" i="20"/>
  <c r="H21" i="20"/>
  <c r="G18" i="20"/>
  <c r="H22" i="20" s="1"/>
  <c r="H19" i="20"/>
  <c r="H20" i="18"/>
  <c r="F18" i="19"/>
  <c r="H19" i="19" s="1"/>
  <c r="H20" i="19"/>
  <c r="H22" i="19"/>
  <c r="G18" i="19"/>
  <c r="H21" i="19"/>
  <c r="H20" i="20" l="1"/>
</calcChain>
</file>

<file path=xl/sharedStrings.xml><?xml version="1.0" encoding="utf-8"?>
<sst xmlns="http://schemas.openxmlformats.org/spreadsheetml/2006/main" count="123" uniqueCount="34">
  <si>
    <t>a=</t>
  </si>
  <si>
    <t>b=</t>
  </si>
  <si>
    <t>g=</t>
  </si>
  <si>
    <t>t</t>
  </si>
  <si>
    <r>
      <t>x</t>
    </r>
    <r>
      <rPr>
        <vertAlign val="subscript"/>
        <sz val="11"/>
        <color indexed="8"/>
        <rFont val="Calibri"/>
        <family val="2"/>
      </rPr>
      <t>t</t>
    </r>
  </si>
  <si>
    <t>Basis- Komponente</t>
  </si>
  <si>
    <t>Trend- Komponente</t>
  </si>
  <si>
    <t>saisonale Komponente</t>
  </si>
  <si>
    <t>--</t>
  </si>
  <si>
    <r>
      <t xml:space="preserve">mit Solver optimale </t>
    </r>
    <r>
      <rPr>
        <sz val="11"/>
        <color indexed="8"/>
        <rFont val="Symbol"/>
        <family val="1"/>
        <charset val="2"/>
      </rPr>
      <t>a</t>
    </r>
    <r>
      <rPr>
        <sz val="11"/>
        <color theme="1"/>
        <rFont val="Calibri"/>
        <family val="2"/>
        <scheme val="minor"/>
      </rPr>
      <t>-,</t>
    </r>
    <r>
      <rPr>
        <sz val="11"/>
        <color indexed="8"/>
        <rFont val="Symbol"/>
        <family val="1"/>
        <charset val="2"/>
      </rPr>
      <t>b</t>
    </r>
    <r>
      <rPr>
        <sz val="11"/>
        <color theme="1"/>
        <rFont val="Calibri"/>
        <family val="2"/>
        <scheme val="minor"/>
      </rPr>
      <t>-,</t>
    </r>
    <r>
      <rPr>
        <sz val="11"/>
        <color indexed="8"/>
        <rFont val="Symbol"/>
        <family val="1"/>
        <charset val="2"/>
      </rPr>
      <t>g</t>
    </r>
    <r>
      <rPr>
        <sz val="11"/>
        <color theme="1"/>
        <rFont val="Calibri"/>
        <family val="2"/>
        <scheme val="minor"/>
      </rPr>
      <t>-Wert bestimmen durch min von V</t>
    </r>
  </si>
  <si>
    <t>Multiplikatives saisonales Modell von Holt-Winters</t>
  </si>
  <si>
    <t>Unter- zeitraum</t>
  </si>
  <si>
    <t>Summe der quadrierten Prognosefehler</t>
  </si>
  <si>
    <t>V=</t>
  </si>
  <si>
    <r>
      <t xml:space="preserve">Als Nebenbedingungen angeben, dass </t>
    </r>
    <r>
      <rPr>
        <sz val="11"/>
        <color indexed="8"/>
        <rFont val="Symbol"/>
        <family val="1"/>
        <charset val="2"/>
      </rPr>
      <t xml:space="preserve">a </t>
    </r>
    <r>
      <rPr>
        <sz val="11"/>
        <color theme="1"/>
        <rFont val="Calibri"/>
        <family val="2"/>
        <scheme val="minor"/>
      </rPr>
      <t>,</t>
    </r>
    <r>
      <rPr>
        <sz val="11"/>
        <color indexed="8"/>
        <rFont val="Symbol"/>
        <family val="1"/>
        <charset val="2"/>
      </rPr>
      <t xml:space="preserve">b </t>
    </r>
    <r>
      <rPr>
        <sz val="11"/>
        <color theme="1"/>
        <rFont val="Calibri"/>
        <family val="2"/>
        <scheme val="minor"/>
      </rPr>
      <t>,</t>
    </r>
    <r>
      <rPr>
        <sz val="11"/>
        <color indexed="8"/>
        <rFont val="Symbol"/>
        <family val="1"/>
        <charset val="2"/>
      </rPr>
      <t>g</t>
    </r>
    <r>
      <rPr>
        <sz val="11"/>
        <color theme="1"/>
        <rFont val="Calibri"/>
        <family val="2"/>
        <scheme val="minor"/>
      </rPr>
      <t xml:space="preserve">  kleiner gleich 1 und größer gleich 0 sein sollen.</t>
    </r>
  </si>
  <si>
    <t>k=</t>
  </si>
  <si>
    <t>Beobachtungsmonat    t</t>
  </si>
  <si>
    <t>Z.B.:</t>
  </si>
  <si>
    <t>Für 4 Unterzeiträume, d.h. k=4:</t>
  </si>
  <si>
    <r>
      <t xml:space="preserve">     denn:   x</t>
    </r>
    <r>
      <rPr>
        <vertAlign val="subscript"/>
        <sz val="11"/>
        <color indexed="8"/>
        <rFont val="Calibri"/>
        <family val="2"/>
      </rPr>
      <t>t+1</t>
    </r>
    <r>
      <rPr>
        <sz val="11"/>
        <color theme="1"/>
        <rFont val="Calibri"/>
        <family val="2"/>
        <scheme val="minor"/>
      </rPr>
      <t>* ist die Summe aus dem Basiswert der Periode t und dem Trendwert der Periode t und der saisonalen Komponente der Periode t+1-k.</t>
    </r>
  </si>
  <si>
    <t xml:space="preserve">Zur Ergänzung wurde die Zeitreihe auch für k=3 und k=2 geglättet, um die analogen Rechenschritte zu beschreiben. </t>
  </si>
  <si>
    <t>Wie man sieht, ist jedoch nur eine Betrachtung von Quartalen sinnvoll.</t>
  </si>
  <si>
    <t>Beispiel für exponentielle Glättung mit dem multiplikativen saisonalen Modell von Holt-Winters</t>
  </si>
  <si>
    <t>Prognose- wert x(t)*</t>
  </si>
  <si>
    <r>
      <t>Hier ist  k=4 und z.B. t=2:   x</t>
    </r>
    <r>
      <rPr>
        <vertAlign val="subscript"/>
        <sz val="11"/>
        <color indexed="8"/>
        <rFont val="Calibri"/>
        <family val="2"/>
      </rPr>
      <t>2</t>
    </r>
    <r>
      <rPr>
        <vertAlign val="superscript"/>
        <sz val="11"/>
        <color indexed="8"/>
        <rFont val="Calibri"/>
        <family val="2"/>
      </rPr>
      <t>(3)</t>
    </r>
    <r>
      <rPr>
        <sz val="11"/>
        <color theme="1"/>
        <rFont val="Calibri"/>
        <family val="2"/>
        <scheme val="minor"/>
      </rPr>
      <t>=x</t>
    </r>
    <r>
      <rPr>
        <vertAlign val="sub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  <scheme val="minor"/>
      </rPr>
      <t>/(x</t>
    </r>
    <r>
      <rPr>
        <vertAlign val="subscript"/>
        <sz val="11"/>
        <color indexed="8"/>
        <rFont val="Calibri"/>
        <family val="2"/>
      </rPr>
      <t>5</t>
    </r>
    <r>
      <rPr>
        <vertAlign val="superscript"/>
        <sz val="11"/>
        <color indexed="8"/>
        <rFont val="Calibri"/>
        <family val="2"/>
      </rPr>
      <t>(2)</t>
    </r>
    <r>
      <rPr>
        <sz val="11"/>
        <color theme="1"/>
        <rFont val="Calibri"/>
        <family val="2"/>
        <scheme val="minor"/>
      </rPr>
      <t>*2+x</t>
    </r>
    <r>
      <rPr>
        <vertAlign val="subscript"/>
        <sz val="11"/>
        <color indexed="8"/>
        <rFont val="Calibri"/>
        <family val="2"/>
      </rPr>
      <t>1</t>
    </r>
    <r>
      <rPr>
        <sz val="11"/>
        <color theme="1"/>
        <rFont val="Calibri"/>
        <family val="2"/>
        <scheme val="minor"/>
      </rPr>
      <t>-x</t>
    </r>
    <r>
      <rPr>
        <vertAlign val="subscript"/>
        <sz val="11"/>
        <color indexed="8"/>
        <rFont val="Calibri"/>
        <family val="2"/>
      </rPr>
      <t>5</t>
    </r>
    <r>
      <rPr>
        <vertAlign val="superscript"/>
        <sz val="11"/>
        <color indexed="8"/>
        <rFont val="Calibri"/>
        <family val="2"/>
      </rPr>
      <t>(2)</t>
    </r>
    <r>
      <rPr>
        <sz val="11"/>
        <color theme="1"/>
        <rFont val="Calibri"/>
        <family val="2"/>
        <scheme val="minor"/>
      </rPr>
      <t>)=58/(7,5*2+68-7,5)=0,77.</t>
    </r>
  </si>
  <si>
    <r>
      <t>Für die Anwendung des Verfahrens  wird daher für den 5. Prognosemonat (t=5) ein Basiswert x</t>
    </r>
    <r>
      <rPr>
        <vertAlign val="subscript"/>
        <sz val="11"/>
        <color indexed="8"/>
        <rFont val="Calibri"/>
        <family val="2"/>
      </rPr>
      <t>5</t>
    </r>
    <r>
      <rPr>
        <vertAlign val="superscript"/>
        <sz val="11"/>
        <color indexed="8"/>
        <rFont val="Calibri"/>
        <family val="2"/>
      </rPr>
      <t>(1)</t>
    </r>
    <r>
      <rPr>
        <sz val="11"/>
        <color theme="1"/>
        <rFont val="Calibri"/>
        <family val="2"/>
        <scheme val="minor"/>
      </rPr>
      <t>=x</t>
    </r>
    <r>
      <rPr>
        <vertAlign val="subscript"/>
        <sz val="11"/>
        <color indexed="8"/>
        <rFont val="Calibri"/>
        <family val="2"/>
      </rPr>
      <t>5</t>
    </r>
    <r>
      <rPr>
        <sz val="11"/>
        <color theme="1"/>
        <rFont val="Calibri"/>
        <family val="2"/>
        <scheme val="minor"/>
      </rPr>
      <t>=98 und ein Trendwert x</t>
    </r>
    <r>
      <rPr>
        <vertAlign val="subscript"/>
        <sz val="11"/>
        <color indexed="8"/>
        <rFont val="Calibri"/>
        <family val="2"/>
      </rPr>
      <t>5</t>
    </r>
    <r>
      <rPr>
        <vertAlign val="superscript"/>
        <sz val="11"/>
        <color indexed="8"/>
        <rFont val="Calibri"/>
        <family val="2"/>
      </rPr>
      <t>(2)</t>
    </r>
    <r>
      <rPr>
        <sz val="11"/>
        <color theme="1"/>
        <rFont val="Calibri"/>
        <family val="2"/>
        <scheme val="minor"/>
      </rPr>
      <t>=(x</t>
    </r>
    <r>
      <rPr>
        <vertAlign val="subscript"/>
        <sz val="11"/>
        <color indexed="8"/>
        <rFont val="Calibri"/>
        <family val="2"/>
      </rPr>
      <t>5</t>
    </r>
    <r>
      <rPr>
        <sz val="11"/>
        <color theme="1"/>
        <rFont val="Calibri"/>
        <family val="2"/>
        <scheme val="minor"/>
      </rPr>
      <t>-x</t>
    </r>
    <r>
      <rPr>
        <vertAlign val="subscript"/>
        <sz val="11"/>
        <color indexed="8"/>
        <rFont val="Calibri"/>
        <family val="2"/>
      </rPr>
      <t>1</t>
    </r>
    <r>
      <rPr>
        <sz val="11"/>
        <color theme="1"/>
        <rFont val="Calibri"/>
        <family val="2"/>
        <scheme val="minor"/>
      </rPr>
      <t xml:space="preserve">)/4=7,5 vorgegeben. </t>
    </r>
  </si>
  <si>
    <r>
      <t>Danach können schrittweise bei einem angenommenen Wert von z.B.</t>
    </r>
    <r>
      <rPr>
        <sz val="11"/>
        <color indexed="8"/>
        <rFont val="Symbol"/>
        <family val="1"/>
        <charset val="2"/>
      </rPr>
      <t xml:space="preserve"> a</t>
    </r>
    <r>
      <rPr>
        <sz val="11"/>
        <color theme="1"/>
        <rFont val="Calibri"/>
        <family val="2"/>
        <scheme val="minor"/>
      </rPr>
      <t xml:space="preserve">=0,6, </t>
    </r>
    <r>
      <rPr>
        <sz val="11"/>
        <color indexed="8"/>
        <rFont val="Symbol"/>
        <family val="1"/>
        <charset val="2"/>
      </rPr>
      <t>b</t>
    </r>
    <r>
      <rPr>
        <sz val="11"/>
        <color theme="1"/>
        <rFont val="Calibri"/>
        <family val="2"/>
        <scheme val="minor"/>
      </rPr>
      <t xml:space="preserve">=0,4 und  </t>
    </r>
    <r>
      <rPr>
        <sz val="11"/>
        <color indexed="8"/>
        <rFont val="Symbol"/>
        <family val="1"/>
        <charset val="2"/>
      </rPr>
      <t>g</t>
    </r>
    <r>
      <rPr>
        <sz val="11"/>
        <color theme="1"/>
        <rFont val="Calibri"/>
        <family val="2"/>
        <scheme val="minor"/>
      </rPr>
      <t>=0,2 nacheinander die Prognosewerte berechnet werden.</t>
    </r>
  </si>
  <si>
    <t>Additives saisonales Modell von Holt-Winters</t>
  </si>
  <si>
    <r>
      <t>Für t=1,…,k ergeben sich die saisonalen Komponenten x</t>
    </r>
    <r>
      <rPr>
        <vertAlign val="subscript"/>
        <sz val="11"/>
        <color indexed="8"/>
        <rFont val="Calibri"/>
        <family val="2"/>
      </rPr>
      <t>t</t>
    </r>
    <r>
      <rPr>
        <vertAlign val="superscript"/>
        <sz val="11"/>
        <color indexed="8"/>
        <rFont val="Calibri"/>
        <family val="2"/>
      </rPr>
      <t>(3)</t>
    </r>
    <r>
      <rPr>
        <sz val="11"/>
        <color theme="1"/>
        <rFont val="Calibri"/>
        <family val="2"/>
        <scheme val="minor"/>
      </rPr>
      <t xml:space="preserve"> aus dem Quotienten der Beobachtungswerte x</t>
    </r>
    <r>
      <rPr>
        <vertAlign val="subscript"/>
        <sz val="11"/>
        <color indexed="8"/>
        <rFont val="Calibri"/>
        <family val="2"/>
      </rPr>
      <t>t</t>
    </r>
    <r>
      <rPr>
        <sz val="11"/>
        <color theme="1"/>
        <rFont val="Calibri"/>
        <family val="2"/>
        <scheme val="minor"/>
      </rPr>
      <t xml:space="preserve"> und der Trendwerte x</t>
    </r>
    <r>
      <rPr>
        <vertAlign val="subscript"/>
        <sz val="11"/>
        <color indexed="8"/>
        <rFont val="Calibri"/>
        <family val="2"/>
      </rPr>
      <t>t</t>
    </r>
    <r>
      <rPr>
        <vertAlign val="superscript"/>
        <sz val="11"/>
        <color indexed="8"/>
        <rFont val="Calibri"/>
        <family val="2"/>
      </rPr>
      <t xml:space="preserve">(2) </t>
    </r>
    <r>
      <rPr>
        <sz val="11"/>
        <color theme="1"/>
        <rFont val="Calibri"/>
        <family val="2"/>
        <scheme val="minor"/>
      </rPr>
      <t>, also</t>
    </r>
  </si>
  <si>
    <r>
      <t xml:space="preserve"> x</t>
    </r>
    <r>
      <rPr>
        <vertAlign val="subscript"/>
        <sz val="11"/>
        <color indexed="8"/>
        <rFont val="Calibri"/>
        <family val="2"/>
      </rPr>
      <t>t</t>
    </r>
    <r>
      <rPr>
        <vertAlign val="superscript"/>
        <sz val="11"/>
        <color indexed="8"/>
        <rFont val="Calibri"/>
        <family val="2"/>
      </rPr>
      <t>(3)</t>
    </r>
    <r>
      <rPr>
        <sz val="11"/>
        <color theme="1"/>
        <rFont val="Calibri"/>
        <family val="2"/>
        <scheme val="minor"/>
      </rPr>
      <t>=x</t>
    </r>
    <r>
      <rPr>
        <vertAlign val="subscript"/>
        <sz val="11"/>
        <color indexed="8"/>
        <rFont val="Calibri"/>
        <family val="2"/>
      </rPr>
      <t>t</t>
    </r>
    <r>
      <rPr>
        <sz val="11"/>
        <color theme="1"/>
        <rFont val="Calibri"/>
        <family val="2"/>
        <scheme val="minor"/>
      </rPr>
      <t>/(x</t>
    </r>
    <r>
      <rPr>
        <vertAlign val="subscript"/>
        <sz val="11"/>
        <color indexed="8"/>
        <rFont val="Calibri"/>
        <family val="2"/>
      </rPr>
      <t>k+1</t>
    </r>
    <r>
      <rPr>
        <vertAlign val="superscript"/>
        <sz val="11"/>
        <color indexed="8"/>
        <rFont val="Calibri"/>
        <family val="2"/>
      </rPr>
      <t>(2)</t>
    </r>
    <r>
      <rPr>
        <vertAlign val="subscript"/>
        <sz val="11"/>
        <color indexed="8"/>
        <rFont val="Calibri"/>
        <family val="2"/>
      </rPr>
      <t>*</t>
    </r>
    <r>
      <rPr>
        <sz val="11"/>
        <color theme="1"/>
        <rFont val="Calibri"/>
        <family val="2"/>
        <scheme val="minor"/>
      </rPr>
      <t>t+x</t>
    </r>
    <r>
      <rPr>
        <vertAlign val="subscript"/>
        <sz val="11"/>
        <color indexed="8"/>
        <rFont val="Calibri"/>
        <family val="2"/>
      </rPr>
      <t>1</t>
    </r>
    <r>
      <rPr>
        <sz val="11"/>
        <color theme="1"/>
        <rFont val="Calibri"/>
        <family val="2"/>
        <scheme val="minor"/>
      </rPr>
      <t>-x</t>
    </r>
    <r>
      <rPr>
        <vertAlign val="subscript"/>
        <sz val="11"/>
        <color indexed="8"/>
        <rFont val="Calibri"/>
        <family val="2"/>
      </rPr>
      <t>k+1</t>
    </r>
    <r>
      <rPr>
        <vertAlign val="superscript"/>
        <sz val="11"/>
        <color indexed="8"/>
        <rFont val="Calibri"/>
        <family val="2"/>
      </rPr>
      <t>(2)</t>
    </r>
    <r>
      <rPr>
        <sz val="11"/>
        <color theme="1"/>
        <rFont val="Calibri"/>
        <family val="2"/>
        <scheme val="minor"/>
      </rPr>
      <t>).</t>
    </r>
  </si>
  <si>
    <t>Ein Unternehmer hat in den letzten 12 Monaten folgende Umsätze (in Tsd €) erzielt:</t>
  </si>
  <si>
    <r>
      <t>Umsätze in Tsd €           x</t>
    </r>
    <r>
      <rPr>
        <vertAlign val="subscript"/>
        <sz val="11"/>
        <color indexed="8"/>
        <rFont val="Calibri"/>
        <family val="2"/>
      </rPr>
      <t>t</t>
    </r>
  </si>
  <si>
    <r>
      <t>Bestimmen Sie Umsätze x</t>
    </r>
    <r>
      <rPr>
        <vertAlign val="subscript"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 xml:space="preserve">* als exponentiel geglättete Werte mit dem </t>
    </r>
    <r>
      <rPr>
        <b/>
        <sz val="11"/>
        <color indexed="8"/>
        <rFont val="Calibri"/>
        <family val="2"/>
      </rPr>
      <t>multiplikativen saisonalen Modell</t>
    </r>
    <r>
      <rPr>
        <sz val="11"/>
        <color theme="1"/>
        <rFont val="Calibri"/>
        <family val="2"/>
        <scheme val="minor"/>
      </rPr>
      <t xml:space="preserve"> von Holt-Winters</t>
    </r>
  </si>
  <si>
    <t xml:space="preserve">Für die Prognose des 6. Monats werden der Basiswert des 5. Monats, der Trendwert des 5. Monats und die saisonalen Komponente des 2. Monats benötigt,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</si>
</sst>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3" x14ac:knownFonts="1">
    <font>
      <sz val="11"/>
      <color theme="1"/>
      <name val="Calibri"/>
      <family val="2"/>
      <scheme val="minor"/>
    </font>
    <font>
      <vertAlign val="subscript"/>
      <sz val="11"/>
      <color indexed="8"/>
      <name val="Calibri"/>
      <family val="2"/>
    </font>
    <font>
      <sz val="11"/>
      <color indexed="8"/>
      <name val="Symbol"/>
      <family val="1"/>
      <charset val="2"/>
    </font>
    <font>
      <b/>
      <sz val="10"/>
      <name val="Arial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Symbol"/>
      <family val="1"/>
      <charset val="2"/>
    </font>
    <font>
      <b/>
      <sz val="11"/>
      <color rgb="FFFF0000"/>
      <name val="Calibri"/>
      <family val="2"/>
      <scheme val="minor"/>
    </font>
    <font>
      <b/>
      <sz val="11"/>
      <color rgb="FF00B0F0"/>
      <name val="Calibri"/>
      <family val="2"/>
      <scheme val="minor"/>
    </font>
    <font>
      <sz val="11"/>
      <color theme="1"/>
      <name val="Symbol"/>
      <family val="1"/>
      <charset val="2"/>
    </font>
    <font>
      <vertAlign val="subscript"/>
      <sz val="11"/>
      <color theme="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-0.24994659260841701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3" tint="0.599963377788628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0" fontId="3" fillId="0" borderId="0">
      <alignment horizontal="center" wrapText="1"/>
    </xf>
    <xf numFmtId="0" fontId="3" fillId="0" borderId="0">
      <alignment horizontal="left"/>
    </xf>
    <xf numFmtId="0" fontId="3" fillId="0" borderId="0">
      <alignment horizontal="right"/>
    </xf>
    <xf numFmtId="0" fontId="4" fillId="0" borderId="0">
      <alignment horizontal="center" wrapText="1"/>
    </xf>
    <xf numFmtId="0" fontId="4" fillId="0" borderId="0">
      <alignment horizontal="left"/>
    </xf>
    <xf numFmtId="0" fontId="4" fillId="0" borderId="0"/>
  </cellStyleXfs>
  <cellXfs count="107">
    <xf numFmtId="0" fontId="0" fillId="0" borderId="0" xfId="0"/>
    <xf numFmtId="0" fontId="8" fillId="0" borderId="0" xfId="0" applyFont="1" applyAlignment="1">
      <alignment horizontal="right"/>
    </xf>
    <xf numFmtId="164" fontId="9" fillId="0" borderId="0" xfId="0" applyNumberFormat="1" applyFont="1" applyAlignment="1">
      <alignment horizontal="left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0" fillId="0" borderId="0" xfId="0" applyAlignment="1">
      <alignment horizontal="center"/>
    </xf>
    <xf numFmtId="0" fontId="9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164" fontId="0" fillId="0" borderId="0" xfId="0" applyNumberFormat="1" applyAlignment="1"/>
    <xf numFmtId="0" fontId="0" fillId="2" borderId="1" xfId="0" applyFill="1" applyBorder="1" applyAlignment="1">
      <alignment horizontal="center" vertical="top"/>
    </xf>
    <xf numFmtId="0" fontId="0" fillId="3" borderId="1" xfId="0" applyFill="1" applyBorder="1" applyAlignment="1">
      <alignment horizontal="center" wrapText="1"/>
    </xf>
    <xf numFmtId="0" fontId="0" fillId="4" borderId="1" xfId="0" applyFill="1" applyBorder="1" applyAlignment="1">
      <alignment horizontal="center" wrapText="1"/>
    </xf>
    <xf numFmtId="0" fontId="0" fillId="5" borderId="2" xfId="0" applyFill="1" applyBorder="1" applyAlignment="1">
      <alignment horizontal="center" wrapText="1"/>
    </xf>
    <xf numFmtId="0" fontId="0" fillId="0" borderId="0" xfId="0" applyAlignment="1">
      <alignment horizontal="right"/>
    </xf>
    <xf numFmtId="0" fontId="0" fillId="2" borderId="3" xfId="0" applyFill="1" applyBorder="1" applyAlignment="1">
      <alignment horizontal="center"/>
    </xf>
    <xf numFmtId="0" fontId="0" fillId="6" borderId="3" xfId="0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0" fillId="8" borderId="3" xfId="0" quotePrefix="1" applyFill="1" applyBorder="1" applyAlignment="1">
      <alignment horizontal="center"/>
    </xf>
    <xf numFmtId="0" fontId="0" fillId="9" borderId="3" xfId="0" quotePrefix="1" applyFill="1" applyBorder="1" applyAlignment="1">
      <alignment horizontal="center"/>
    </xf>
    <xf numFmtId="0" fontId="0" fillId="10" borderId="5" xfId="0" quotePrefix="1" applyFill="1" applyBorder="1" applyAlignment="1">
      <alignment horizontal="center"/>
    </xf>
    <xf numFmtId="2" fontId="0" fillId="11" borderId="3" xfId="0" quotePrefix="1" applyNumberFormat="1" applyFill="1" applyBorder="1" applyAlignment="1">
      <alignment horizontal="center"/>
    </xf>
    <xf numFmtId="2" fontId="0" fillId="5" borderId="5" xfId="0" applyNumberFormat="1" applyFill="1" applyBorder="1" applyAlignment="1">
      <alignment horizontal="center"/>
    </xf>
    <xf numFmtId="2" fontId="0" fillId="3" borderId="3" xfId="0" applyNumberFormat="1" applyFill="1" applyBorder="1" applyAlignment="1">
      <alignment horizontal="center"/>
    </xf>
    <xf numFmtId="2" fontId="0" fillId="4" borderId="3" xfId="0" applyNumberFormat="1" applyFill="1" applyBorder="1" applyAlignment="1">
      <alignment horizontal="center"/>
    </xf>
    <xf numFmtId="2" fontId="0" fillId="12" borderId="3" xfId="0" applyNumberForma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6" borderId="3" xfId="0" quotePrefix="1" applyFill="1" applyBorder="1" applyAlignment="1">
      <alignment horizontal="center"/>
    </xf>
    <xf numFmtId="0" fontId="0" fillId="7" borderId="0" xfId="0" quotePrefix="1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6" borderId="6" xfId="0" quotePrefix="1" applyFill="1" applyBorder="1" applyAlignment="1">
      <alignment horizontal="center"/>
    </xf>
    <xf numFmtId="0" fontId="0" fillId="7" borderId="7" xfId="0" quotePrefix="1" applyFill="1" applyBorder="1" applyAlignment="1">
      <alignment horizontal="center"/>
    </xf>
    <xf numFmtId="2" fontId="0" fillId="12" borderId="6" xfId="0" applyNumberFormat="1" applyFill="1" applyBorder="1" applyAlignment="1">
      <alignment horizontal="center"/>
    </xf>
    <xf numFmtId="164" fontId="0" fillId="0" borderId="0" xfId="0" applyNumberFormat="1"/>
    <xf numFmtId="0" fontId="0" fillId="0" borderId="0" xfId="0" quotePrefix="1" applyAlignment="1">
      <alignment horizontal="left"/>
    </xf>
    <xf numFmtId="0" fontId="11" fillId="0" borderId="0" xfId="0" quotePrefix="1" applyFont="1" applyAlignment="1">
      <alignment horizontal="left"/>
    </xf>
    <xf numFmtId="0" fontId="0" fillId="0" borderId="8" xfId="0" applyBorder="1"/>
    <xf numFmtId="0" fontId="0" fillId="0" borderId="9" xfId="0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10" xfId="0" applyBorder="1"/>
    <xf numFmtId="0" fontId="0" fillId="0" borderId="7" xfId="0" applyBorder="1" applyAlignment="1">
      <alignment horizontal="center"/>
    </xf>
    <xf numFmtId="0" fontId="0" fillId="6" borderId="1" xfId="0" applyFill="1" applyBorder="1" applyAlignment="1">
      <alignment horizontal="center" vertical="top" wrapText="1"/>
    </xf>
    <xf numFmtId="2" fontId="0" fillId="10" borderId="5" xfId="0" quotePrefix="1" applyNumberFormat="1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6" borderId="11" xfId="0" applyFill="1" applyBorder="1" applyAlignment="1">
      <alignment horizontal="center"/>
    </xf>
    <xf numFmtId="0" fontId="0" fillId="8" borderId="11" xfId="0" quotePrefix="1" applyFill="1" applyBorder="1" applyAlignment="1">
      <alignment horizontal="center"/>
    </xf>
    <xf numFmtId="0" fontId="0" fillId="9" borderId="11" xfId="0" quotePrefix="1" applyFill="1" applyBorder="1" applyAlignment="1">
      <alignment horizontal="center"/>
    </xf>
    <xf numFmtId="2" fontId="0" fillId="11" borderId="11" xfId="0" quotePrefix="1" applyNumberFormat="1" applyFill="1" applyBorder="1" applyAlignment="1">
      <alignment horizontal="center"/>
    </xf>
    <xf numFmtId="0" fontId="0" fillId="6" borderId="11" xfId="0" quotePrefix="1" applyFill="1" applyBorder="1" applyAlignment="1">
      <alignment horizontal="center"/>
    </xf>
    <xf numFmtId="2" fontId="0" fillId="3" borderId="11" xfId="0" applyNumberFormat="1" applyFill="1" applyBorder="1" applyAlignment="1">
      <alignment horizontal="center"/>
    </xf>
    <xf numFmtId="2" fontId="0" fillId="4" borderId="11" xfId="0" applyNumberFormat="1" applyFill="1" applyBorder="1" applyAlignment="1">
      <alignment horizontal="center"/>
    </xf>
    <xf numFmtId="2" fontId="0" fillId="5" borderId="12" xfId="0" applyNumberFormat="1" applyFill="1" applyBorder="1" applyAlignment="1">
      <alignment horizontal="center"/>
    </xf>
    <xf numFmtId="2" fontId="0" fillId="12" borderId="11" xfId="0" applyNumberFormat="1" applyFill="1" applyBorder="1" applyAlignment="1">
      <alignment horizontal="center"/>
    </xf>
    <xf numFmtId="0" fontId="0" fillId="7" borderId="13" xfId="0" quotePrefix="1" applyFill="1" applyBorder="1" applyAlignment="1">
      <alignment horizontal="center"/>
    </xf>
    <xf numFmtId="2" fontId="0" fillId="10" borderId="12" xfId="0" quotePrefix="1" applyNumberFormat="1" applyFill="1" applyBorder="1" applyAlignment="1">
      <alignment horizontal="center"/>
    </xf>
    <xf numFmtId="0" fontId="0" fillId="0" borderId="2" xfId="0" quotePrefix="1" applyBorder="1" applyAlignment="1">
      <alignment horizontal="left"/>
    </xf>
    <xf numFmtId="0" fontId="0" fillId="0" borderId="14" xfId="0" quotePrefix="1" applyBorder="1" applyAlignment="1">
      <alignment horizontal="left"/>
    </xf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center"/>
    </xf>
    <xf numFmtId="0" fontId="7" fillId="0" borderId="0" xfId="0" quotePrefix="1" applyFont="1" applyAlignment="1">
      <alignment horizontal="left"/>
    </xf>
    <xf numFmtId="0" fontId="0" fillId="2" borderId="0" xfId="0" applyFill="1" applyAlignment="1">
      <alignment horizontal="right"/>
    </xf>
    <xf numFmtId="0" fontId="8" fillId="0" borderId="0" xfId="0" applyFont="1" applyBorder="1" applyAlignment="1">
      <alignment horizontal="right"/>
    </xf>
    <xf numFmtId="0" fontId="0" fillId="7" borderId="1" xfId="0" quotePrefix="1" applyFill="1" applyBorder="1" applyAlignment="1">
      <alignment horizontal="center" vertical="top"/>
    </xf>
    <xf numFmtId="0" fontId="0" fillId="12" borderId="1" xfId="0" quotePrefix="1" applyFill="1" applyBorder="1" applyAlignment="1">
      <alignment horizontal="center" vertical="top" wrapText="1"/>
    </xf>
    <xf numFmtId="0" fontId="0" fillId="7" borderId="13" xfId="0" applyFill="1" applyBorder="1" applyAlignment="1">
      <alignment horizontal="center"/>
    </xf>
    <xf numFmtId="2" fontId="0" fillId="3" borderId="6" xfId="0" applyNumberFormat="1" applyFill="1" applyBorder="1" applyAlignment="1">
      <alignment horizontal="center"/>
    </xf>
    <xf numFmtId="2" fontId="0" fillId="4" borderId="6" xfId="0" applyNumberFormat="1" applyFill="1" applyBorder="1" applyAlignment="1">
      <alignment horizontal="center"/>
    </xf>
    <xf numFmtId="2" fontId="0" fillId="5" borderId="14" xfId="0" applyNumberFormat="1" applyFill="1" applyBorder="1" applyAlignment="1">
      <alignment horizontal="center"/>
    </xf>
    <xf numFmtId="0" fontId="0" fillId="13" borderId="5" xfId="0" applyFill="1" applyBorder="1" applyAlignment="1">
      <alignment horizontal="center"/>
    </xf>
    <xf numFmtId="2" fontId="0" fillId="13" borderId="0" xfId="0" applyNumberFormat="1" applyFill="1" applyBorder="1" applyAlignment="1">
      <alignment horizontal="center"/>
    </xf>
    <xf numFmtId="2" fontId="0" fillId="14" borderId="3" xfId="0" applyNumberFormat="1" applyFill="1" applyBorder="1" applyAlignment="1">
      <alignment horizontal="center"/>
    </xf>
    <xf numFmtId="0" fontId="0" fillId="13" borderId="12" xfId="0" applyFill="1" applyBorder="1" applyAlignment="1">
      <alignment horizontal="center"/>
    </xf>
    <xf numFmtId="2" fontId="0" fillId="13" borderId="15" xfId="0" applyNumberFormat="1" applyFill="1" applyBorder="1" applyAlignment="1">
      <alignment horizontal="center"/>
    </xf>
    <xf numFmtId="2" fontId="0" fillId="14" borderId="11" xfId="0" applyNumberFormat="1" applyFill="1" applyBorder="1" applyAlignment="1">
      <alignment horizontal="center"/>
    </xf>
    <xf numFmtId="0" fontId="9" fillId="0" borderId="0" xfId="0" quotePrefix="1" applyFont="1" applyAlignment="1">
      <alignment horizontal="left" vertical="center"/>
    </xf>
    <xf numFmtId="164" fontId="9" fillId="0" borderId="0" xfId="0" applyNumberFormat="1" applyFont="1" applyBorder="1" applyAlignment="1">
      <alignment horizontal="left"/>
    </xf>
    <xf numFmtId="0" fontId="0" fillId="7" borderId="1" xfId="0" applyFill="1" applyBorder="1" applyAlignment="1">
      <alignment horizontal="center" vertical="top"/>
    </xf>
    <xf numFmtId="0" fontId="0" fillId="2" borderId="16" xfId="0" applyFill="1" applyBorder="1" applyAlignment="1">
      <alignment horizontal="center"/>
    </xf>
    <xf numFmtId="0" fontId="0" fillId="6" borderId="16" xfId="0" applyFill="1" applyBorder="1" applyAlignment="1">
      <alignment horizontal="center"/>
    </xf>
    <xf numFmtId="0" fontId="0" fillId="7" borderId="17" xfId="0" applyFill="1" applyBorder="1" applyAlignment="1">
      <alignment horizontal="center"/>
    </xf>
    <xf numFmtId="0" fontId="0" fillId="7" borderId="4" xfId="0" quotePrefix="1" applyFill="1" applyBorder="1" applyAlignment="1">
      <alignment horizontal="center"/>
    </xf>
    <xf numFmtId="0" fontId="0" fillId="7" borderId="15" xfId="0" quotePrefix="1" applyFill="1" applyBorder="1" applyAlignment="1">
      <alignment horizontal="center"/>
    </xf>
    <xf numFmtId="0" fontId="0" fillId="6" borderId="16" xfId="0" quotePrefix="1" applyFill="1" applyBorder="1" applyAlignment="1">
      <alignment horizontal="center"/>
    </xf>
    <xf numFmtId="0" fontId="0" fillId="7" borderId="18" xfId="0" quotePrefix="1" applyFill="1" applyBorder="1" applyAlignment="1">
      <alignment horizontal="center"/>
    </xf>
    <xf numFmtId="0" fontId="0" fillId="13" borderId="19" xfId="0" quotePrefix="1" applyFill="1" applyBorder="1" applyAlignment="1">
      <alignment horizontal="center"/>
    </xf>
    <xf numFmtId="2" fontId="0" fillId="13" borderId="20" xfId="0" applyNumberFormat="1" applyFill="1" applyBorder="1" applyAlignment="1">
      <alignment horizontal="center"/>
    </xf>
    <xf numFmtId="2" fontId="0" fillId="13" borderId="21" xfId="0" applyNumberFormat="1" applyFill="1" applyBorder="1" applyAlignment="1">
      <alignment horizontal="center"/>
    </xf>
    <xf numFmtId="0" fontId="0" fillId="13" borderId="5" xfId="0" quotePrefix="1" applyFill="1" applyBorder="1" applyAlignment="1">
      <alignment horizontal="center"/>
    </xf>
    <xf numFmtId="2" fontId="0" fillId="13" borderId="4" xfId="0" applyNumberFormat="1" applyFill="1" applyBorder="1" applyAlignment="1">
      <alignment horizontal="center"/>
    </xf>
    <xf numFmtId="0" fontId="0" fillId="13" borderId="12" xfId="0" quotePrefix="1" applyFill="1" applyBorder="1" applyAlignment="1">
      <alignment horizontal="center"/>
    </xf>
    <xf numFmtId="2" fontId="0" fillId="13" borderId="13" xfId="0" applyNumberFormat="1" applyFill="1" applyBorder="1" applyAlignment="1">
      <alignment horizontal="center"/>
    </xf>
    <xf numFmtId="0" fontId="0" fillId="13" borderId="22" xfId="0" quotePrefix="1" applyFill="1" applyBorder="1" applyAlignment="1">
      <alignment horizontal="center"/>
    </xf>
    <xf numFmtId="2" fontId="0" fillId="13" borderId="18" xfId="0" quotePrefix="1" applyNumberFormat="1" applyFill="1" applyBorder="1" applyAlignment="1">
      <alignment horizontal="center"/>
    </xf>
    <xf numFmtId="2" fontId="0" fillId="13" borderId="17" xfId="0" quotePrefix="1" applyNumberFormat="1" applyFill="1" applyBorder="1" applyAlignment="1">
      <alignment horizontal="center"/>
    </xf>
    <xf numFmtId="2" fontId="0" fillId="14" borderId="16" xfId="0" applyNumberFormat="1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6" borderId="23" xfId="0" quotePrefix="1" applyFill="1" applyBorder="1" applyAlignment="1">
      <alignment horizontal="center"/>
    </xf>
    <xf numFmtId="2" fontId="0" fillId="13" borderId="20" xfId="0" quotePrefix="1" applyNumberFormat="1" applyFill="1" applyBorder="1" applyAlignment="1">
      <alignment horizontal="center"/>
    </xf>
    <xf numFmtId="2" fontId="0" fillId="13" borderId="21" xfId="0" quotePrefix="1" applyNumberFormat="1" applyFill="1" applyBorder="1" applyAlignment="1">
      <alignment horizontal="center"/>
    </xf>
    <xf numFmtId="2" fontId="0" fillId="8" borderId="3" xfId="0" applyNumberFormat="1" applyFill="1" applyBorder="1" applyAlignment="1">
      <alignment horizontal="center"/>
    </xf>
    <xf numFmtId="2" fontId="0" fillId="9" borderId="3" xfId="0" applyNumberFormat="1" applyFill="1" applyBorder="1" applyAlignment="1">
      <alignment horizontal="center"/>
    </xf>
    <xf numFmtId="0" fontId="0" fillId="10" borderId="11" xfId="0" quotePrefix="1" applyFill="1" applyBorder="1" applyAlignment="1">
      <alignment horizontal="center"/>
    </xf>
    <xf numFmtId="0" fontId="0" fillId="0" borderId="0" xfId="0" applyAlignment="1"/>
    <xf numFmtId="164" fontId="0" fillId="2" borderId="0" xfId="0" applyNumberFormat="1" applyFill="1" applyAlignment="1">
      <alignment horizontal="left"/>
    </xf>
    <xf numFmtId="0" fontId="0" fillId="2" borderId="0" xfId="0" applyFill="1" applyAlignment="1"/>
    <xf numFmtId="0" fontId="0" fillId="0" borderId="0" xfId="0" quotePrefix="1" applyAlignment="1">
      <alignment horizontal="left"/>
    </xf>
  </cellXfs>
  <cellStyles count="7">
    <cellStyle name="BoldCenter" xfId="1"/>
    <cellStyle name="BoldLeft" xfId="2"/>
    <cellStyle name="BoldRight" xfId="3"/>
    <cellStyle name="Center" xfId="4"/>
    <cellStyle name="Left" xfId="5"/>
    <cellStyle name="Standard" xfId="0" builtinId="0"/>
    <cellStyle name="Standard 2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de-DE"/>
              <a:t>exponentielle Glättung des multiplikativen saisonalen Modells von Holt-Winters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5624813729622336"/>
          <c:y val="0.18544289522543347"/>
          <c:w val="0.59385363766760102"/>
          <c:h val="0.59988591268727343"/>
        </c:manualLayout>
      </c:layout>
      <c:scatterChart>
        <c:scatterStyle val="lineMarker"/>
        <c:varyColors val="0"/>
        <c:ser>
          <c:idx val="0"/>
          <c:order val="0"/>
          <c:tx>
            <c:v>x(t)</c:v>
          </c:tx>
          <c:spPr>
            <a:ln w="22225">
              <a:solidFill>
                <a:schemeClr val="tx2"/>
              </a:solidFill>
            </a:ln>
          </c:spPr>
          <c:marker>
            <c:symbol val="circle"/>
            <c:size val="5"/>
            <c:spPr>
              <a:solidFill>
                <a:schemeClr val="tx2"/>
              </a:solidFill>
              <a:ln>
                <a:solidFill>
                  <a:schemeClr val="tx2"/>
                </a:solidFill>
              </a:ln>
            </c:spPr>
          </c:marker>
          <c:xVal>
            <c:numRef>
              <c:f>'MyGlätten 4k'!$B$7:$B$18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xVal>
          <c:yVal>
            <c:numRef>
              <c:f>'MyGlätten 4k'!$D$7:$D$18</c:f>
              <c:numCache>
                <c:formatCode>General</c:formatCode>
                <c:ptCount val="12"/>
                <c:pt idx="0">
                  <c:v>68</c:v>
                </c:pt>
                <c:pt idx="1">
                  <c:v>58</c:v>
                </c:pt>
                <c:pt idx="2">
                  <c:v>76</c:v>
                </c:pt>
                <c:pt idx="3">
                  <c:v>89</c:v>
                </c:pt>
                <c:pt idx="4">
                  <c:v>98</c:v>
                </c:pt>
                <c:pt idx="5">
                  <c:v>78</c:v>
                </c:pt>
                <c:pt idx="6">
                  <c:v>110</c:v>
                </c:pt>
                <c:pt idx="7">
                  <c:v>122</c:v>
                </c:pt>
                <c:pt idx="8">
                  <c:v>137</c:v>
                </c:pt>
                <c:pt idx="9">
                  <c:v>119</c:v>
                </c:pt>
                <c:pt idx="10">
                  <c:v>150</c:v>
                </c:pt>
                <c:pt idx="11">
                  <c:v>168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2C1-4A81-9A5D-26D1630CDEC1}"/>
            </c:ext>
          </c:extLst>
        </c:ser>
        <c:ser>
          <c:idx val="2"/>
          <c:order val="1"/>
          <c:tx>
            <c:v>Prognose</c:v>
          </c:tx>
          <c:spPr>
            <a:ln w="22225">
              <a:solidFill>
                <a:srgbClr val="00B050"/>
              </a:solidFill>
            </a:ln>
          </c:spPr>
          <c:marker>
            <c:symbol val="circle"/>
            <c:size val="5"/>
            <c:spPr>
              <a:solidFill>
                <a:srgbClr val="00B050"/>
              </a:solidFill>
            </c:spPr>
          </c:marker>
          <c:xVal>
            <c:numRef>
              <c:f>'MyGlätten 4k'!$B$18:$B$22</c:f>
              <c:numCache>
                <c:formatCode>General</c:formatCode>
                <c:ptCount val="5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</c:numCache>
            </c:numRef>
          </c:xVal>
          <c:yVal>
            <c:numRef>
              <c:f>'MyGlätten 4k'!$H$18:$H$22</c:f>
              <c:numCache>
                <c:formatCode>0.00</c:formatCode>
                <c:ptCount val="5"/>
                <c:pt idx="0">
                  <c:v>171.93524541135054</c:v>
                </c:pt>
                <c:pt idx="1">
                  <c:v>183.94111090797736</c:v>
                </c:pt>
                <c:pt idx="2">
                  <c:v>149.78442088680404</c:v>
                </c:pt>
                <c:pt idx="3">
                  <c:v>189.48084713892695</c:v>
                </c:pt>
                <c:pt idx="4">
                  <c:v>212.42030115317255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D2C1-4A81-9A5D-26D1630CDEC1}"/>
            </c:ext>
          </c:extLst>
        </c:ser>
        <c:ser>
          <c:idx val="1"/>
          <c:order val="2"/>
          <c:tx>
            <c:v>x(t)*</c:v>
          </c:tx>
          <c:spPr>
            <a:ln w="22225">
              <a:solidFill>
                <a:srgbClr val="92D050"/>
              </a:solidFill>
            </a:ln>
          </c:spPr>
          <c:marker>
            <c:symbol val="circle"/>
            <c:size val="5"/>
            <c:spPr>
              <a:solidFill>
                <a:srgbClr val="92D050"/>
              </a:solidFill>
              <a:ln>
                <a:solidFill>
                  <a:srgbClr val="92D050"/>
                </a:solidFill>
              </a:ln>
            </c:spPr>
          </c:marker>
          <c:xVal>
            <c:numRef>
              <c:f>'MyGlätten 4k'!$B$12:$B$18</c:f>
              <c:numCache>
                <c:formatCode>General</c:formatCode>
                <c:ptCount val="7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</c:numCache>
            </c:numRef>
          </c:xVal>
          <c:yVal>
            <c:numRef>
              <c:f>'MyGlätten 4k'!$H$12:$H$18</c:f>
              <c:numCache>
                <c:formatCode>0.00</c:formatCode>
                <c:ptCount val="7"/>
                <c:pt idx="0">
                  <c:v>81.046357615894038</c:v>
                </c:pt>
                <c:pt idx="1">
                  <c:v>100.41977565434149</c:v>
                </c:pt>
                <c:pt idx="2">
                  <c:v>122.93391671596596</c:v>
                </c:pt>
                <c:pt idx="3">
                  <c:v>133.26742796223417</c:v>
                </c:pt>
                <c:pt idx="4">
                  <c:v>111.22738683428997</c:v>
                </c:pt>
                <c:pt idx="5">
                  <c:v>150.77919353538914</c:v>
                </c:pt>
                <c:pt idx="6">
                  <c:v>171.93524541135054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D2C1-4A81-9A5D-26D1630CDE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9197440"/>
        <c:axId val="179204096"/>
      </c:scatterChart>
      <c:valAx>
        <c:axId val="1791974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de-DE"/>
                  <a:t>t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179204096"/>
        <c:crosses val="autoZero"/>
        <c:crossBetween val="midCat"/>
        <c:majorUnit val="1"/>
      </c:valAx>
      <c:valAx>
        <c:axId val="179204096"/>
        <c:scaling>
          <c:orientation val="minMax"/>
          <c:min val="40"/>
        </c:scaling>
        <c:delete val="0"/>
        <c:axPos val="l"/>
        <c:majorGridlines>
          <c:spPr>
            <a:ln>
              <a:solidFill>
                <a:schemeClr val="bg1">
                  <a:lumMod val="50000"/>
                </a:schemeClr>
              </a:solidFill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de-DE" sz="1000" b="1" i="0" u="none" strike="noStrike" baseline="0">
                    <a:solidFill>
                      <a:srgbClr val="000000"/>
                    </a:solidFill>
                    <a:latin typeface="Calibri"/>
                    <a:cs typeface="Calibri"/>
                  </a:rPr>
                  <a:t>x(t)</a:t>
                </a:r>
              </a:p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de-DE" sz="1000" b="1" i="0" u="none" strike="noStrike" baseline="0">
                    <a:solidFill>
                      <a:srgbClr val="000000"/>
                    </a:solidFill>
                    <a:latin typeface="Calibri"/>
                    <a:cs typeface="Calibri"/>
                  </a:rPr>
                  <a:t>x(t)*</a:t>
                </a:r>
                <a:endParaRPr lang="de-DE"/>
              </a:p>
            </c:rich>
          </c:tx>
          <c:layout>
            <c:manualLayout>
              <c:xMode val="edge"/>
              <c:yMode val="edge"/>
              <c:x val="1.6106442873068123E-2"/>
              <c:y val="0.42546961041634501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179197440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73969631236442512"/>
          <c:y val="0.38838036476360843"/>
          <c:w val="0.24945770065075923"/>
          <c:h val="0.20795169136949115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de-D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e-DE"/>
    </a:p>
  </c:txPr>
  <c:printSettings>
    <c:headerFooter/>
    <c:pageMargins b="0.78740157499999996" l="0.70000000000000062" r="0.70000000000000062" t="0.78740157499999996" header="0.30000000000000032" footer="0.30000000000000032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de-DE"/>
              <a:t>exponentielle Glättung des multiplikativen saisonalen Modells von Holt-Winters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5624813729622317"/>
          <c:y val="0.18544289522543336"/>
          <c:w val="0.59385363766760102"/>
          <c:h val="0.5998859126872732"/>
        </c:manualLayout>
      </c:layout>
      <c:scatterChart>
        <c:scatterStyle val="lineMarker"/>
        <c:varyColors val="0"/>
        <c:ser>
          <c:idx val="0"/>
          <c:order val="0"/>
          <c:tx>
            <c:v>x(t)</c:v>
          </c:tx>
          <c:spPr>
            <a:ln w="22225">
              <a:solidFill>
                <a:schemeClr val="tx2"/>
              </a:solidFill>
            </a:ln>
          </c:spPr>
          <c:marker>
            <c:symbol val="circle"/>
            <c:size val="5"/>
            <c:spPr>
              <a:solidFill>
                <a:schemeClr val="tx2"/>
              </a:solidFill>
              <a:ln>
                <a:solidFill>
                  <a:schemeClr val="tx2"/>
                </a:solidFill>
              </a:ln>
            </c:spPr>
          </c:marker>
          <c:xVal>
            <c:numRef>
              <c:f>'MyGlätten 4k opt'!$B$7:$B$18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xVal>
          <c:yVal>
            <c:numRef>
              <c:f>'MyGlätten 4k opt'!$D$7:$D$18</c:f>
              <c:numCache>
                <c:formatCode>General</c:formatCode>
                <c:ptCount val="12"/>
                <c:pt idx="0">
                  <c:v>68</c:v>
                </c:pt>
                <c:pt idx="1">
                  <c:v>58</c:v>
                </c:pt>
                <c:pt idx="2">
                  <c:v>76</c:v>
                </c:pt>
                <c:pt idx="3">
                  <c:v>89</c:v>
                </c:pt>
                <c:pt idx="4">
                  <c:v>98</c:v>
                </c:pt>
                <c:pt idx="5">
                  <c:v>78</c:v>
                </c:pt>
                <c:pt idx="6">
                  <c:v>110</c:v>
                </c:pt>
                <c:pt idx="7">
                  <c:v>122</c:v>
                </c:pt>
                <c:pt idx="8">
                  <c:v>137</c:v>
                </c:pt>
                <c:pt idx="9">
                  <c:v>119</c:v>
                </c:pt>
                <c:pt idx="10">
                  <c:v>150</c:v>
                </c:pt>
                <c:pt idx="11">
                  <c:v>168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DAA-487D-AD74-4A7B3FB57C2A}"/>
            </c:ext>
          </c:extLst>
        </c:ser>
        <c:ser>
          <c:idx val="2"/>
          <c:order val="1"/>
          <c:tx>
            <c:v>Prognose</c:v>
          </c:tx>
          <c:spPr>
            <a:ln w="22225">
              <a:solidFill>
                <a:srgbClr val="00B050"/>
              </a:solidFill>
            </a:ln>
          </c:spPr>
          <c:marker>
            <c:symbol val="circle"/>
            <c:size val="5"/>
            <c:spPr>
              <a:solidFill>
                <a:srgbClr val="00B050"/>
              </a:solidFill>
            </c:spPr>
          </c:marker>
          <c:xVal>
            <c:numRef>
              <c:f>'MyGlätten 4k opt'!$B$18:$B$22</c:f>
              <c:numCache>
                <c:formatCode>General</c:formatCode>
                <c:ptCount val="5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</c:numCache>
            </c:numRef>
          </c:xVal>
          <c:yVal>
            <c:numRef>
              <c:f>'MyGlätten 4k opt'!$H$18:$H$22</c:f>
              <c:numCache>
                <c:formatCode>0.00</c:formatCode>
                <c:ptCount val="5"/>
                <c:pt idx="0">
                  <c:v>171.49244003622539</c:v>
                </c:pt>
                <c:pt idx="1">
                  <c:v>183.92659930742531</c:v>
                </c:pt>
                <c:pt idx="2">
                  <c:v>149.83588806804283</c:v>
                </c:pt>
                <c:pt idx="3">
                  <c:v>189.6035251328606</c:v>
                </c:pt>
                <c:pt idx="4">
                  <c:v>212.70649431131073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4DAA-487D-AD74-4A7B3FB57C2A}"/>
            </c:ext>
          </c:extLst>
        </c:ser>
        <c:ser>
          <c:idx val="1"/>
          <c:order val="2"/>
          <c:tx>
            <c:v>x(t)*</c:v>
          </c:tx>
          <c:spPr>
            <a:ln w="22225">
              <a:solidFill>
                <a:srgbClr val="92D050"/>
              </a:solidFill>
            </a:ln>
          </c:spPr>
          <c:marker>
            <c:symbol val="circle"/>
            <c:size val="5"/>
            <c:spPr>
              <a:solidFill>
                <a:srgbClr val="92D050"/>
              </a:solidFill>
              <a:ln>
                <a:solidFill>
                  <a:srgbClr val="92D050"/>
                </a:solidFill>
              </a:ln>
            </c:spPr>
          </c:marker>
          <c:xVal>
            <c:numRef>
              <c:f>'MyGlätten 4k opt'!$B$12:$B$18</c:f>
              <c:numCache>
                <c:formatCode>General</c:formatCode>
                <c:ptCount val="7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</c:numCache>
            </c:numRef>
          </c:xVal>
          <c:yVal>
            <c:numRef>
              <c:f>'MyGlätten 4k opt'!$H$12:$H$18</c:f>
              <c:numCache>
                <c:formatCode>0.00</c:formatCode>
                <c:ptCount val="7"/>
                <c:pt idx="0">
                  <c:v>81.046357615894038</c:v>
                </c:pt>
                <c:pt idx="1">
                  <c:v>100.66625359094762</c:v>
                </c:pt>
                <c:pt idx="2">
                  <c:v>122.41571193427114</c:v>
                </c:pt>
                <c:pt idx="3">
                  <c:v>132.95572446547584</c:v>
                </c:pt>
                <c:pt idx="4">
                  <c:v>110.89742975031942</c:v>
                </c:pt>
                <c:pt idx="5">
                  <c:v>149.84246652134013</c:v>
                </c:pt>
                <c:pt idx="6">
                  <c:v>171.49244003622539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4DAA-487D-AD74-4A7B3FB57C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9215744"/>
        <c:axId val="179234688"/>
      </c:scatterChart>
      <c:valAx>
        <c:axId val="1792157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de-DE"/>
                  <a:t>t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179234688"/>
        <c:crosses val="autoZero"/>
        <c:crossBetween val="midCat"/>
        <c:majorUnit val="1"/>
      </c:valAx>
      <c:valAx>
        <c:axId val="179234688"/>
        <c:scaling>
          <c:orientation val="minMax"/>
          <c:min val="40"/>
        </c:scaling>
        <c:delete val="0"/>
        <c:axPos val="l"/>
        <c:majorGridlines>
          <c:spPr>
            <a:ln>
              <a:solidFill>
                <a:schemeClr val="bg1">
                  <a:lumMod val="50000"/>
                </a:schemeClr>
              </a:solidFill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de-DE" sz="1000" b="1" i="0" u="none" strike="noStrike" baseline="0">
                    <a:solidFill>
                      <a:srgbClr val="000000"/>
                    </a:solidFill>
                    <a:latin typeface="Calibri"/>
                    <a:cs typeface="Calibri"/>
                  </a:rPr>
                  <a:t>x(t)</a:t>
                </a:r>
              </a:p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de-DE" sz="1000" b="1" i="0" u="none" strike="noStrike" baseline="0">
                    <a:solidFill>
                      <a:srgbClr val="000000"/>
                    </a:solidFill>
                    <a:latin typeface="Calibri"/>
                    <a:cs typeface="Calibri"/>
                  </a:rPr>
                  <a:t>x(t)*</a:t>
                </a:r>
                <a:endParaRPr lang="de-DE"/>
              </a:p>
            </c:rich>
          </c:tx>
          <c:layout>
            <c:manualLayout>
              <c:xMode val="edge"/>
              <c:yMode val="edge"/>
              <c:x val="1.6106442873068123E-2"/>
              <c:y val="0.42546961041634501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179215744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73969631236442512"/>
          <c:y val="0.38957055214723929"/>
          <c:w val="0.24945770065075923"/>
          <c:h val="0.20858895705521471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de-D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e-DE"/>
    </a:p>
  </c:txPr>
  <c:printSettings>
    <c:headerFooter/>
    <c:pageMargins b="0.78740157499999996" l="0.70000000000000062" r="0.70000000000000062" t="0.78740157499999996" header="0.30000000000000032" footer="0.30000000000000032"/>
    <c:pageSetup paperSize="9" orientation="landscape" horizontalDpi="300" verticalDpi="3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de-DE"/>
              <a:t>exponentielle Glättung des multiplikativen saisonalen Modells von Holt-Winters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5356373015071162"/>
          <c:y val="0.18136834834231733"/>
          <c:w val="0.59922245195862356"/>
          <c:h val="0.5998859126872732"/>
        </c:manualLayout>
      </c:layout>
      <c:scatterChart>
        <c:scatterStyle val="lineMarker"/>
        <c:varyColors val="0"/>
        <c:ser>
          <c:idx val="0"/>
          <c:order val="0"/>
          <c:tx>
            <c:v>x(t)</c:v>
          </c:tx>
          <c:spPr>
            <a:ln w="22225">
              <a:solidFill>
                <a:schemeClr val="tx2"/>
              </a:solidFill>
            </a:ln>
          </c:spPr>
          <c:marker>
            <c:symbol val="circle"/>
            <c:size val="5"/>
            <c:spPr>
              <a:solidFill>
                <a:schemeClr val="tx2"/>
              </a:solidFill>
              <a:ln>
                <a:solidFill>
                  <a:schemeClr val="tx2"/>
                </a:solidFill>
              </a:ln>
            </c:spPr>
          </c:marker>
          <c:xVal>
            <c:numRef>
              <c:f>'MyGlätten 3k opt'!$B$7:$B$18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xVal>
          <c:yVal>
            <c:numRef>
              <c:f>'MyGlätten 3k opt'!$D$7:$D$18</c:f>
              <c:numCache>
                <c:formatCode>General</c:formatCode>
                <c:ptCount val="12"/>
                <c:pt idx="0">
                  <c:v>68</c:v>
                </c:pt>
                <c:pt idx="1">
                  <c:v>58</c:v>
                </c:pt>
                <c:pt idx="2">
                  <c:v>76</c:v>
                </c:pt>
                <c:pt idx="3">
                  <c:v>89</c:v>
                </c:pt>
                <c:pt idx="4">
                  <c:v>88</c:v>
                </c:pt>
                <c:pt idx="5">
                  <c:v>68</c:v>
                </c:pt>
                <c:pt idx="6">
                  <c:v>100</c:v>
                </c:pt>
                <c:pt idx="7">
                  <c:v>112</c:v>
                </c:pt>
                <c:pt idx="8">
                  <c:v>117</c:v>
                </c:pt>
                <c:pt idx="9">
                  <c:v>99</c:v>
                </c:pt>
                <c:pt idx="10">
                  <c:v>130</c:v>
                </c:pt>
                <c:pt idx="11">
                  <c:v>126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7BB-4C18-A303-67E73E26DE23}"/>
            </c:ext>
          </c:extLst>
        </c:ser>
        <c:ser>
          <c:idx val="2"/>
          <c:order val="1"/>
          <c:tx>
            <c:v>Prognose</c:v>
          </c:tx>
          <c:spPr>
            <a:ln w="22225">
              <a:solidFill>
                <a:srgbClr val="00B050"/>
              </a:solidFill>
            </a:ln>
          </c:spPr>
          <c:marker>
            <c:symbol val="circle"/>
            <c:size val="5"/>
            <c:spPr>
              <a:solidFill>
                <a:srgbClr val="00B050"/>
              </a:solidFill>
            </c:spPr>
          </c:marker>
          <c:xVal>
            <c:numRef>
              <c:f>'MyGlätten 3k opt'!$B$18:$B$22</c:f>
              <c:numCache>
                <c:formatCode>General</c:formatCode>
                <c:ptCount val="5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</c:numCache>
            </c:numRef>
          </c:xVal>
          <c:yVal>
            <c:numRef>
              <c:f>'MyGlätten 3k opt'!$H$18:$H$22</c:f>
              <c:numCache>
                <c:formatCode>0.00</c:formatCode>
                <c:ptCount val="5"/>
                <c:pt idx="0">
                  <c:v>126.02130610173919</c:v>
                </c:pt>
                <c:pt idx="1">
                  <c:v>129.06365894729279</c:v>
                </c:pt>
                <c:pt idx="2">
                  <c:v>147.03300320457936</c:v>
                </c:pt>
                <c:pt idx="3">
                  <c:v>144.25986377909211</c:v>
                </c:pt>
                <c:pt idx="4">
                  <c:v>146.89482235448455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7BB-4C18-A303-67E73E26DE23}"/>
            </c:ext>
          </c:extLst>
        </c:ser>
        <c:ser>
          <c:idx val="1"/>
          <c:order val="2"/>
          <c:tx>
            <c:v>x(t)*</c:v>
          </c:tx>
          <c:spPr>
            <a:ln w="22225">
              <a:solidFill>
                <a:srgbClr val="92D050"/>
              </a:solidFill>
            </a:ln>
          </c:spPr>
          <c:marker>
            <c:symbol val="circle"/>
            <c:size val="5"/>
            <c:spPr>
              <a:solidFill>
                <a:srgbClr val="92D050"/>
              </a:solidFill>
              <a:ln>
                <a:solidFill>
                  <a:srgbClr val="92D050"/>
                </a:solidFill>
              </a:ln>
            </c:spPr>
          </c:marker>
          <c:xVal>
            <c:numRef>
              <c:f>'MyGlätten 3k opt'!$B$11:$B$18</c:f>
              <c:numCache>
                <c:formatCode>General</c:formatCode>
                <c:ptCount val="8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</c:numCache>
            </c:numRef>
          </c:xVal>
          <c:yVal>
            <c:numRef>
              <c:f>'MyGlätten 3k opt'!$H$11:$H$18</c:f>
              <c:numCache>
                <c:formatCode>0.00</c:formatCode>
                <c:ptCount val="8"/>
                <c:pt idx="0">
                  <c:v>74.239999999999995</c:v>
                </c:pt>
                <c:pt idx="1">
                  <c:v>95.463414634146346</c:v>
                </c:pt>
                <c:pt idx="2">
                  <c:v>110</c:v>
                </c:pt>
                <c:pt idx="3">
                  <c:v>99.28300844118931</c:v>
                </c:pt>
                <c:pt idx="4">
                  <c:v>97.571332463905648</c:v>
                </c:pt>
                <c:pt idx="5">
                  <c:v>124.74860895649266</c:v>
                </c:pt>
                <c:pt idx="6">
                  <c:v>124.97667757975088</c:v>
                </c:pt>
                <c:pt idx="7">
                  <c:v>126.02130610173919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37BB-4C18-A303-67E73E26DE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1380224"/>
        <c:axId val="181382528"/>
      </c:scatterChart>
      <c:valAx>
        <c:axId val="1813802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de-DE"/>
                  <a:t>t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181382528"/>
        <c:crosses val="autoZero"/>
        <c:crossBetween val="midCat"/>
        <c:majorUnit val="1"/>
      </c:valAx>
      <c:valAx>
        <c:axId val="181382528"/>
        <c:scaling>
          <c:orientation val="minMax"/>
          <c:min val="40"/>
        </c:scaling>
        <c:delete val="0"/>
        <c:axPos val="l"/>
        <c:majorGridlines>
          <c:spPr>
            <a:ln>
              <a:solidFill>
                <a:schemeClr val="bg1">
                  <a:lumMod val="50000"/>
                </a:schemeClr>
              </a:solidFill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de-DE" sz="1000" b="1" i="0" u="none" strike="noStrike" baseline="0">
                    <a:solidFill>
                      <a:srgbClr val="000000"/>
                    </a:solidFill>
                    <a:latin typeface="Calibri"/>
                    <a:cs typeface="Calibri"/>
                  </a:rPr>
                  <a:t>x(t)</a:t>
                </a:r>
              </a:p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de-DE" sz="1000" b="1" i="0" u="none" strike="noStrike" baseline="0">
                    <a:solidFill>
                      <a:srgbClr val="000000"/>
                    </a:solidFill>
                    <a:latin typeface="Calibri"/>
                    <a:cs typeface="Calibri"/>
                  </a:rPr>
                  <a:t>x(t)*</a:t>
                </a:r>
                <a:endParaRPr lang="de-DE"/>
              </a:p>
            </c:rich>
          </c:tx>
          <c:layout>
            <c:manualLayout>
              <c:xMode val="edge"/>
              <c:yMode val="edge"/>
              <c:x val="1.6106442873068123E-2"/>
              <c:y val="0.42546961041634501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181380224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74186550976138832"/>
          <c:y val="0.39143847787198333"/>
          <c:w val="0.24945770065075923"/>
          <c:h val="0.20795169136949115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de-D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e-DE"/>
    </a:p>
  </c:txPr>
  <c:printSettings>
    <c:headerFooter/>
    <c:pageMargins b="0.78740157499999996" l="0.70000000000000062" r="0.70000000000000062" t="0.78740157499999996" header="0.30000000000000032" footer="0.30000000000000032"/>
    <c:pageSetup paperSize="9" orientation="landscape" horizontalDpi="300" verticalDpi="3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de-DE"/>
              <a:t>exponentielle Glättung des multiplikativen saisonalen Modells von Holt-Winters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5356373015071173"/>
          <c:y val="0.18136834834231744"/>
          <c:w val="0.60459126624964665"/>
          <c:h val="0.59988591268727343"/>
        </c:manualLayout>
      </c:layout>
      <c:scatterChart>
        <c:scatterStyle val="lineMarker"/>
        <c:varyColors val="0"/>
        <c:ser>
          <c:idx val="0"/>
          <c:order val="0"/>
          <c:tx>
            <c:v>x(t)</c:v>
          </c:tx>
          <c:spPr>
            <a:ln w="22225">
              <a:solidFill>
                <a:schemeClr val="tx2"/>
              </a:solidFill>
            </a:ln>
          </c:spPr>
          <c:marker>
            <c:symbol val="circle"/>
            <c:size val="5"/>
            <c:spPr>
              <a:solidFill>
                <a:schemeClr val="tx2"/>
              </a:solidFill>
              <a:ln>
                <a:solidFill>
                  <a:schemeClr val="tx2"/>
                </a:solidFill>
              </a:ln>
            </c:spPr>
          </c:marker>
          <c:xVal>
            <c:numRef>
              <c:f>'MyGlätten 2k opt'!$B$7:$B$18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xVal>
          <c:yVal>
            <c:numRef>
              <c:f>'MyGlätten 2k opt'!$D$7:$D$18</c:f>
              <c:numCache>
                <c:formatCode>General</c:formatCode>
                <c:ptCount val="12"/>
                <c:pt idx="0">
                  <c:v>68</c:v>
                </c:pt>
                <c:pt idx="1">
                  <c:v>58</c:v>
                </c:pt>
                <c:pt idx="2">
                  <c:v>76</c:v>
                </c:pt>
                <c:pt idx="3">
                  <c:v>89</c:v>
                </c:pt>
                <c:pt idx="4">
                  <c:v>88</c:v>
                </c:pt>
                <c:pt idx="5">
                  <c:v>68</c:v>
                </c:pt>
                <c:pt idx="6">
                  <c:v>100</c:v>
                </c:pt>
                <c:pt idx="7">
                  <c:v>112</c:v>
                </c:pt>
                <c:pt idx="8">
                  <c:v>117</c:v>
                </c:pt>
                <c:pt idx="9">
                  <c:v>99</c:v>
                </c:pt>
                <c:pt idx="10">
                  <c:v>130</c:v>
                </c:pt>
                <c:pt idx="11">
                  <c:v>126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A92-46D2-817A-6BDE8BC17B70}"/>
            </c:ext>
          </c:extLst>
        </c:ser>
        <c:ser>
          <c:idx val="2"/>
          <c:order val="1"/>
          <c:tx>
            <c:v>Prognose</c:v>
          </c:tx>
          <c:spPr>
            <a:ln w="22225">
              <a:solidFill>
                <a:srgbClr val="00B050"/>
              </a:solidFill>
            </a:ln>
          </c:spPr>
          <c:marker>
            <c:symbol val="circle"/>
            <c:size val="5"/>
            <c:spPr>
              <a:solidFill>
                <a:srgbClr val="00B050"/>
              </a:solidFill>
            </c:spPr>
          </c:marker>
          <c:xVal>
            <c:numRef>
              <c:f>'MyGlätten 2k opt'!$B$18:$B$22</c:f>
              <c:numCache>
                <c:formatCode>General</c:formatCode>
                <c:ptCount val="5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</c:numCache>
            </c:numRef>
          </c:xVal>
          <c:yVal>
            <c:numRef>
              <c:f>'MyGlätten 2k opt'!$H$18:$H$22</c:f>
              <c:numCache>
                <c:formatCode>0.00</c:formatCode>
                <c:ptCount val="5"/>
                <c:pt idx="0">
                  <c:v>116.11013003775049</c:v>
                </c:pt>
                <c:pt idx="1">
                  <c:v>148.74385076096627</c:v>
                </c:pt>
                <c:pt idx="2">
                  <c:v>132.16180894794792</c:v>
                </c:pt>
                <c:pt idx="3">
                  <c:v>165.88468350586751</c:v>
                </c:pt>
                <c:pt idx="4">
                  <c:v>146.56205060256613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A92-46D2-817A-6BDE8BC17B70}"/>
            </c:ext>
          </c:extLst>
        </c:ser>
        <c:ser>
          <c:idx val="1"/>
          <c:order val="2"/>
          <c:tx>
            <c:v>x(t)*</c:v>
          </c:tx>
          <c:spPr>
            <a:ln w="22225">
              <a:solidFill>
                <a:srgbClr val="92D050"/>
              </a:solidFill>
            </a:ln>
          </c:spPr>
          <c:marker>
            <c:symbol val="circle"/>
            <c:size val="5"/>
            <c:spPr>
              <a:solidFill>
                <a:srgbClr val="92D050"/>
              </a:solidFill>
              <a:ln>
                <a:solidFill>
                  <a:srgbClr val="92D050"/>
                </a:solidFill>
              </a:ln>
            </c:spPr>
          </c:marker>
          <c:xVal>
            <c:numRef>
              <c:f>'MyGlätten 2k opt'!$B$10:$B$18</c:f>
              <c:numCache>
                <c:formatCode>General</c:formatCode>
                <c:ptCount val="9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</c:numCache>
            </c:numRef>
          </c:xVal>
          <c:yVal>
            <c:numRef>
              <c:f>'MyGlätten 2k opt'!$H$10:$H$18</c:f>
              <c:numCache>
                <c:formatCode>0.00</c:formatCode>
                <c:ptCount val="9"/>
                <c:pt idx="0">
                  <c:v>64.444444444444443</c:v>
                </c:pt>
                <c:pt idx="1">
                  <c:v>89.607473706855046</c:v>
                </c:pt>
                <c:pt idx="2">
                  <c:v>79.564258902849289</c:v>
                </c:pt>
                <c:pt idx="3">
                  <c:v>100.06650517509782</c:v>
                </c:pt>
                <c:pt idx="4">
                  <c:v>86.417098065660596</c:v>
                </c:pt>
                <c:pt idx="5">
                  <c:v>116.51066941172944</c:v>
                </c:pt>
                <c:pt idx="6">
                  <c:v>104.54597537072631</c:v>
                </c:pt>
                <c:pt idx="7">
                  <c:v>131.92435142587138</c:v>
                </c:pt>
                <c:pt idx="8">
                  <c:v>116.11013003775049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BA92-46D2-817A-6BDE8BC17B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1342976"/>
        <c:axId val="181345280"/>
      </c:scatterChart>
      <c:valAx>
        <c:axId val="1813429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de-DE"/>
                  <a:t>t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181345280"/>
        <c:crosses val="autoZero"/>
        <c:crossBetween val="midCat"/>
        <c:majorUnit val="1"/>
      </c:valAx>
      <c:valAx>
        <c:axId val="181345280"/>
        <c:scaling>
          <c:orientation val="minMax"/>
          <c:min val="40"/>
        </c:scaling>
        <c:delete val="0"/>
        <c:axPos val="l"/>
        <c:majorGridlines>
          <c:spPr>
            <a:ln>
              <a:solidFill>
                <a:schemeClr val="bg1">
                  <a:lumMod val="50000"/>
                </a:schemeClr>
              </a:solidFill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de-DE" sz="1000" b="1" i="0" u="none" strike="noStrike" baseline="0">
                    <a:solidFill>
                      <a:srgbClr val="000000"/>
                    </a:solidFill>
                    <a:latin typeface="Calibri"/>
                    <a:cs typeface="Calibri"/>
                  </a:rPr>
                  <a:t>x(t)</a:t>
                </a:r>
              </a:p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de-DE" sz="1000" b="1" i="0" u="none" strike="noStrike" baseline="0">
                    <a:solidFill>
                      <a:srgbClr val="000000"/>
                    </a:solidFill>
                    <a:latin typeface="Calibri"/>
                    <a:cs typeface="Calibri"/>
                  </a:rPr>
                  <a:t>x(t)*</a:t>
                </a:r>
                <a:endParaRPr lang="de-DE"/>
              </a:p>
            </c:rich>
          </c:tx>
          <c:layout>
            <c:manualLayout>
              <c:xMode val="edge"/>
              <c:yMode val="edge"/>
              <c:x val="1.6106442873068123E-2"/>
              <c:y val="0.42546961041634501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181342976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74186550976138832"/>
          <c:y val="0.37003168611335924"/>
          <c:w val="0.24945770065075923"/>
          <c:h val="0.20795169136949115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de-D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e-DE"/>
    </a:p>
  </c:txPr>
  <c:printSettings>
    <c:headerFooter/>
    <c:pageMargins b="0.78740157499999996" l="0.70000000000000062" r="0.70000000000000062" t="0.78740157499999996" header="0.30000000000000032" footer="0.30000000000000032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76200</xdr:colOff>
      <xdr:row>5</xdr:row>
      <xdr:rowOff>114300</xdr:rowOff>
    </xdr:from>
    <xdr:to>
      <xdr:col>11</xdr:col>
      <xdr:colOff>2171700</xdr:colOff>
      <xdr:row>21</xdr:row>
      <xdr:rowOff>0</xdr:rowOff>
    </xdr:to>
    <xdr:graphicFrame macro="">
      <xdr:nvGraphicFramePr>
        <xdr:cNvPr id="268303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76200</xdr:colOff>
      <xdr:row>5</xdr:row>
      <xdr:rowOff>114300</xdr:rowOff>
    </xdr:from>
    <xdr:to>
      <xdr:col>11</xdr:col>
      <xdr:colOff>2171700</xdr:colOff>
      <xdr:row>20</xdr:row>
      <xdr:rowOff>180975</xdr:rowOff>
    </xdr:to>
    <xdr:graphicFrame macro="">
      <xdr:nvGraphicFramePr>
        <xdr:cNvPr id="26523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114300</xdr:colOff>
      <xdr:row>5</xdr:row>
      <xdr:rowOff>114300</xdr:rowOff>
    </xdr:from>
    <xdr:to>
      <xdr:col>11</xdr:col>
      <xdr:colOff>2209800</xdr:colOff>
      <xdr:row>21</xdr:row>
      <xdr:rowOff>0</xdr:rowOff>
    </xdr:to>
    <xdr:graphicFrame macro="">
      <xdr:nvGraphicFramePr>
        <xdr:cNvPr id="283658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76200</xdr:colOff>
      <xdr:row>5</xdr:row>
      <xdr:rowOff>123825</xdr:rowOff>
    </xdr:from>
    <xdr:to>
      <xdr:col>11</xdr:col>
      <xdr:colOff>2171700</xdr:colOff>
      <xdr:row>21</xdr:row>
      <xdr:rowOff>9525</xdr:rowOff>
    </xdr:to>
    <xdr:graphicFrame macro="">
      <xdr:nvGraphicFramePr>
        <xdr:cNvPr id="280586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yTeXMf/Tex.Tmp/BA/U-F&#252;hrung/Beispiele/Homepage/Bsp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Bsp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inSTAT Commands"/>
      <sheetName val="WinSTAT Trigger"/>
      <sheetName val="Aufgabenstellung"/>
      <sheetName val="MyGlätten alpha 0,4"/>
      <sheetName val="MyGlätten alpha 1"/>
      <sheetName val="MyGlätten alpha aktueller Wert"/>
      <sheetName val="MyGlätten alpha optimal"/>
      <sheetName val="0,4 XLSTAT"/>
      <sheetName val="1 XLSTAT"/>
      <sheetName val="opt XLSTAT"/>
      <sheetName val="MyGlätten"/>
      <sheetName val="XLSTATGlätten"/>
      <sheetName val="XLSTAToptalph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3">
          <cell r="C3" t="str">
            <v>xt</v>
          </cell>
        </row>
        <row r="4">
          <cell r="C4">
            <v>840</v>
          </cell>
        </row>
        <row r="5">
          <cell r="C5">
            <v>846</v>
          </cell>
        </row>
        <row r="6">
          <cell r="C6">
            <v>846</v>
          </cell>
        </row>
        <row r="7">
          <cell r="C7">
            <v>845</v>
          </cell>
        </row>
        <row r="8">
          <cell r="C8">
            <v>844</v>
          </cell>
        </row>
      </sheetData>
      <sheetData sheetId="11" refreshError="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inSTAT Commands"/>
      <sheetName val="WinSTAT Trigger"/>
      <sheetName val="Aufgabenstellung"/>
      <sheetName val="MyGlätten"/>
      <sheetName val="0,4 XLSTAT"/>
      <sheetName val="1 XLSTAT"/>
      <sheetName val="opt XLSTAT"/>
      <sheetName val="XLSTATGlätten"/>
      <sheetName val="XLSTAToptalpha"/>
      <sheetName val="MyGlätten alpha 0,4"/>
      <sheetName val="MyGlätten alpha 1"/>
      <sheetName val="MyGlätten alpha aktueller Wert"/>
      <sheetName val="MyGlätten alpha optimal"/>
    </sheetNames>
    <sheetDataSet>
      <sheetData sheetId="0" refreshError="1"/>
      <sheetData sheetId="1" refreshError="1"/>
      <sheetData sheetId="2" refreshError="1"/>
      <sheetData sheetId="3">
        <row r="3">
          <cell r="C3" t="str">
            <v>xt</v>
          </cell>
        </row>
        <row r="4">
          <cell r="C4">
            <v>840</v>
          </cell>
        </row>
        <row r="5">
          <cell r="C5">
            <v>846</v>
          </cell>
        </row>
        <row r="6">
          <cell r="C6">
            <v>846</v>
          </cell>
        </row>
        <row r="7">
          <cell r="C7">
            <v>845</v>
          </cell>
        </row>
        <row r="8">
          <cell r="C8">
            <v>844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2"/>
  <sheetViews>
    <sheetView showGridLines="0" showRowColHeaders="0" tabSelected="1" workbookViewId="0">
      <selection activeCell="AA75" sqref="AA75"/>
    </sheetView>
  </sheetViews>
  <sheetFormatPr baseColWidth="10" defaultRowHeight="15" x14ac:dyDescent="0.25"/>
  <cols>
    <col min="1" max="1" width="5.7109375" customWidth="1"/>
    <col min="3" max="3" width="10.7109375" customWidth="1"/>
    <col min="4" max="15" width="8.7109375" customWidth="1"/>
    <col min="16" max="16" width="2.7109375" customWidth="1"/>
  </cols>
  <sheetData>
    <row r="1" spans="1:17" ht="19.899999999999999" customHeight="1" x14ac:dyDescent="0.25">
      <c r="B1" s="60" t="s">
        <v>22</v>
      </c>
    </row>
    <row r="2" spans="1:17" ht="30" customHeight="1" x14ac:dyDescent="0.25">
      <c r="B2" t="s">
        <v>30</v>
      </c>
    </row>
    <row r="3" spans="1:17" x14ac:dyDescent="0.25">
      <c r="C3" s="14"/>
      <c r="D3" s="35"/>
    </row>
    <row r="5" spans="1:17" x14ac:dyDescent="0.25">
      <c r="B5" s="56" t="s">
        <v>16</v>
      </c>
      <c r="C5" s="36"/>
      <c r="D5" s="37">
        <v>1</v>
      </c>
      <c r="E5" s="37">
        <v>2</v>
      </c>
      <c r="F5" s="37">
        <v>3</v>
      </c>
      <c r="G5" s="39">
        <v>4</v>
      </c>
      <c r="H5" s="38">
        <v>5</v>
      </c>
      <c r="I5" s="38">
        <v>6</v>
      </c>
      <c r="J5" s="38">
        <v>7</v>
      </c>
      <c r="K5" s="39">
        <v>8</v>
      </c>
      <c r="L5" s="38">
        <v>9</v>
      </c>
      <c r="M5" s="38">
        <v>10</v>
      </c>
      <c r="N5" s="38">
        <v>11</v>
      </c>
      <c r="O5" s="58">
        <v>12</v>
      </c>
    </row>
    <row r="6" spans="1:17" ht="18" x14ac:dyDescent="0.35">
      <c r="B6" s="57" t="s">
        <v>31</v>
      </c>
      <c r="C6" s="40"/>
      <c r="D6" s="41">
        <v>68</v>
      </c>
      <c r="E6" s="41">
        <v>58</v>
      </c>
      <c r="F6" s="41">
        <v>76</v>
      </c>
      <c r="G6" s="59">
        <v>89</v>
      </c>
      <c r="H6" s="41">
        <v>98</v>
      </c>
      <c r="I6" s="41">
        <v>78</v>
      </c>
      <c r="J6" s="41">
        <v>110</v>
      </c>
      <c r="K6" s="59">
        <v>122</v>
      </c>
      <c r="L6" s="41">
        <v>137</v>
      </c>
      <c r="M6" s="41">
        <v>119</v>
      </c>
      <c r="N6" s="41">
        <v>150</v>
      </c>
      <c r="O6" s="59">
        <v>168</v>
      </c>
    </row>
    <row r="9" spans="1:17" ht="18" x14ac:dyDescent="0.35">
      <c r="B9" s="34" t="s">
        <v>32</v>
      </c>
    </row>
    <row r="11" spans="1:17" x14ac:dyDescent="0.25">
      <c r="A11" s="14" t="s">
        <v>17</v>
      </c>
      <c r="B11" s="34" t="s">
        <v>18</v>
      </c>
    </row>
    <row r="12" spans="1:17" x14ac:dyDescent="0.25">
      <c r="B12" s="34" t="s">
        <v>33</v>
      </c>
    </row>
    <row r="13" spans="1:17" ht="18" x14ac:dyDescent="0.35">
      <c r="B13" s="34" t="s">
        <v>19</v>
      </c>
    </row>
    <row r="14" spans="1:17" ht="18.75" x14ac:dyDescent="0.35">
      <c r="B14" s="106" t="s">
        <v>25</v>
      </c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3"/>
    </row>
    <row r="15" spans="1:17" ht="18.75" x14ac:dyDescent="0.35">
      <c r="B15" s="34" t="s">
        <v>28</v>
      </c>
    </row>
    <row r="16" spans="1:17" ht="18.75" x14ac:dyDescent="0.35">
      <c r="B16" s="34" t="s">
        <v>29</v>
      </c>
    </row>
    <row r="17" spans="1:2" ht="18.75" x14ac:dyDescent="0.35">
      <c r="B17" s="34" t="s">
        <v>24</v>
      </c>
    </row>
    <row r="19" spans="1:2" x14ac:dyDescent="0.25">
      <c r="B19" s="34" t="s">
        <v>26</v>
      </c>
    </row>
    <row r="21" spans="1:2" x14ac:dyDescent="0.25">
      <c r="A21" s="34" t="s">
        <v>20</v>
      </c>
    </row>
    <row r="22" spans="1:2" x14ac:dyDescent="0.25">
      <c r="A22" s="34" t="s">
        <v>21</v>
      </c>
    </row>
  </sheetData>
  <mergeCells count="1">
    <mergeCell ref="B14:Q14"/>
  </mergeCells>
  <pageMargins left="0.65" right="0.61" top="0.78740157480314965" bottom="0.78740157480314965" header="0.31496062992125984" footer="0.31496062992125984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"/>
  <sheetViews>
    <sheetView workbookViewId="0">
      <selection activeCell="E2" sqref="E2"/>
    </sheetView>
  </sheetViews>
  <sheetFormatPr baseColWidth="10" defaultRowHeight="15" x14ac:dyDescent="0.25"/>
  <cols>
    <col min="1" max="1" width="1.7109375" customWidth="1"/>
    <col min="2" max="2" width="5.7109375" customWidth="1"/>
    <col min="3" max="3" width="8.7109375" customWidth="1"/>
    <col min="4" max="4" width="6.7109375" customWidth="1"/>
    <col min="8" max="8" width="9.7109375" customWidth="1"/>
    <col min="9" max="9" width="11.5703125" customWidth="1"/>
    <col min="12" max="12" width="33.7109375" customWidth="1"/>
    <col min="13" max="13" width="22" customWidth="1"/>
    <col min="15" max="15" width="13.7109375" customWidth="1"/>
  </cols>
  <sheetData>
    <row r="1" spans="1:16" x14ac:dyDescent="0.25">
      <c r="B1" s="62" t="s">
        <v>0</v>
      </c>
      <c r="C1" s="2">
        <v>0.6</v>
      </c>
    </row>
    <row r="2" spans="1:16" x14ac:dyDescent="0.25">
      <c r="B2" s="1" t="s">
        <v>1</v>
      </c>
      <c r="C2" s="2">
        <v>0.4</v>
      </c>
      <c r="D2" s="3" t="s">
        <v>15</v>
      </c>
      <c r="E2" s="4">
        <v>4</v>
      </c>
    </row>
    <row r="3" spans="1:16" x14ac:dyDescent="0.25">
      <c r="B3" s="1" t="s">
        <v>2</v>
      </c>
      <c r="C3" s="2">
        <v>0.2</v>
      </c>
    </row>
    <row r="4" spans="1:16" x14ac:dyDescent="0.25">
      <c r="B4" s="1"/>
      <c r="C4" s="1"/>
      <c r="D4" s="5"/>
    </row>
    <row r="5" spans="1:16" x14ac:dyDescent="0.25">
      <c r="A5" s="6"/>
      <c r="B5" s="75" t="s">
        <v>10</v>
      </c>
      <c r="C5" s="7"/>
      <c r="D5" s="7"/>
      <c r="E5" s="8"/>
      <c r="F5" s="8"/>
      <c r="G5" s="8"/>
      <c r="J5" s="9"/>
      <c r="K5" s="9"/>
      <c r="L5" s="9"/>
      <c r="M5" s="9"/>
      <c r="N5" s="9"/>
      <c r="O5" s="9"/>
      <c r="P5" s="9"/>
    </row>
    <row r="6" spans="1:16" ht="29.65" customHeight="1" x14ac:dyDescent="0.25">
      <c r="B6" s="10" t="s">
        <v>3</v>
      </c>
      <c r="C6" s="42" t="s">
        <v>11</v>
      </c>
      <c r="D6" s="63" t="s">
        <v>4</v>
      </c>
      <c r="E6" s="11" t="s">
        <v>5</v>
      </c>
      <c r="F6" s="12" t="s">
        <v>6</v>
      </c>
      <c r="G6" s="13" t="s">
        <v>7</v>
      </c>
      <c r="H6" s="64" t="s">
        <v>23</v>
      </c>
      <c r="I6" s="14"/>
      <c r="J6" s="9"/>
      <c r="K6" s="9"/>
      <c r="L6" s="9"/>
      <c r="M6" s="9"/>
      <c r="N6" s="9"/>
      <c r="O6" s="9"/>
      <c r="P6" s="9"/>
    </row>
    <row r="7" spans="1:16" x14ac:dyDescent="0.25">
      <c r="B7" s="15">
        <v>1</v>
      </c>
      <c r="C7" s="16">
        <v>1</v>
      </c>
      <c r="D7" s="17">
        <v>68</v>
      </c>
      <c r="E7" s="18" t="s">
        <v>8</v>
      </c>
      <c r="F7" s="19" t="s">
        <v>8</v>
      </c>
      <c r="G7" s="20">
        <f>D7/($F$11*B7+$D$7-$F$11)</f>
        <v>1</v>
      </c>
      <c r="H7" s="21" t="s">
        <v>8</v>
      </c>
      <c r="J7" s="9"/>
      <c r="K7" s="9"/>
      <c r="L7" s="9"/>
      <c r="M7" s="9"/>
      <c r="N7" s="9"/>
      <c r="O7" s="9"/>
      <c r="P7" s="9"/>
    </row>
    <row r="8" spans="1:16" x14ac:dyDescent="0.25">
      <c r="B8" s="15">
        <v>2</v>
      </c>
      <c r="C8" s="16">
        <v>2</v>
      </c>
      <c r="D8" s="17">
        <v>58</v>
      </c>
      <c r="E8" s="18" t="s">
        <v>8</v>
      </c>
      <c r="F8" s="19" t="s">
        <v>8</v>
      </c>
      <c r="G8" s="43">
        <f>D8/($F$11*B8+$D$7-$F$11)</f>
        <v>0.76821192052980136</v>
      </c>
      <c r="H8" s="21" t="s">
        <v>8</v>
      </c>
      <c r="J8" s="9"/>
      <c r="K8" s="9"/>
      <c r="L8" s="9"/>
      <c r="M8" s="9"/>
      <c r="N8" s="9"/>
      <c r="O8" s="9"/>
      <c r="P8" s="9"/>
    </row>
    <row r="9" spans="1:16" x14ac:dyDescent="0.25">
      <c r="B9" s="15">
        <v>3</v>
      </c>
      <c r="C9" s="16">
        <v>3</v>
      </c>
      <c r="D9" s="17">
        <v>76</v>
      </c>
      <c r="E9" s="18" t="s">
        <v>8</v>
      </c>
      <c r="F9" s="19" t="s">
        <v>8</v>
      </c>
      <c r="G9" s="43">
        <f>D9/($F$11*B9+$D$7-$F$11)</f>
        <v>0.91566265060240959</v>
      </c>
      <c r="H9" s="21" t="s">
        <v>8</v>
      </c>
      <c r="J9" s="9"/>
      <c r="K9" s="9"/>
      <c r="L9" s="9"/>
      <c r="M9" s="9"/>
      <c r="N9" s="9"/>
      <c r="O9" s="9"/>
      <c r="P9" s="9"/>
    </row>
    <row r="10" spans="1:16" x14ac:dyDescent="0.25">
      <c r="B10" s="44">
        <v>4</v>
      </c>
      <c r="C10" s="45">
        <v>4</v>
      </c>
      <c r="D10" s="65">
        <v>89</v>
      </c>
      <c r="E10" s="46" t="s">
        <v>8</v>
      </c>
      <c r="F10" s="47" t="s">
        <v>8</v>
      </c>
      <c r="G10" s="55">
        <f>D10/($F$11*B10+$D$7-$F$11)</f>
        <v>0.98342541436464093</v>
      </c>
      <c r="H10" s="48" t="s">
        <v>8</v>
      </c>
      <c r="J10" s="9"/>
      <c r="K10" s="9"/>
      <c r="L10" s="9"/>
      <c r="M10" s="9"/>
      <c r="N10" s="9"/>
      <c r="O10" s="9"/>
      <c r="P10" s="9"/>
    </row>
    <row r="11" spans="1:16" x14ac:dyDescent="0.25">
      <c r="B11" s="15">
        <v>5</v>
      </c>
      <c r="C11" s="16">
        <v>1</v>
      </c>
      <c r="D11" s="17">
        <v>98</v>
      </c>
      <c r="E11" s="18">
        <f>D11</f>
        <v>98</v>
      </c>
      <c r="F11" s="19">
        <f>(D11-D7)/4</f>
        <v>7.5</v>
      </c>
      <c r="G11" s="22">
        <f>$C$3*D11/E11+(1-$C$3)*G7</f>
        <v>1</v>
      </c>
      <c r="H11" s="21" t="s">
        <v>8</v>
      </c>
      <c r="J11" s="9"/>
      <c r="K11" s="9"/>
      <c r="L11" s="9"/>
      <c r="M11" s="9"/>
      <c r="N11" s="9"/>
      <c r="O11" s="9"/>
      <c r="P11" s="9"/>
    </row>
    <row r="12" spans="1:16" x14ac:dyDescent="0.25">
      <c r="B12" s="15">
        <v>6</v>
      </c>
      <c r="C12" s="16">
        <v>2</v>
      </c>
      <c r="D12" s="17">
        <v>78</v>
      </c>
      <c r="E12" s="23">
        <f>$C$1*D12/G8+(1-$C$1)*(E11+F11)</f>
        <v>103.12068965517241</v>
      </c>
      <c r="F12" s="24">
        <f t="shared" ref="F12:F18" si="0">$C$2*(E12-E11)+(1-$C$2)*F11</f>
        <v>6.5482758620689658</v>
      </c>
      <c r="G12" s="22">
        <f t="shared" ref="G12:G18" si="1">$C$3*D12/E12+(1-$C$3)*G8</f>
        <v>0.76584858674987366</v>
      </c>
      <c r="H12" s="25">
        <f>(E11+F11)*G8</f>
        <v>81.046357615894038</v>
      </c>
      <c r="J12" s="9"/>
      <c r="K12" s="9"/>
      <c r="L12" s="9"/>
      <c r="M12" s="9"/>
      <c r="N12" s="9"/>
      <c r="O12" s="9"/>
      <c r="P12" s="9"/>
    </row>
    <row r="13" spans="1:16" x14ac:dyDescent="0.25">
      <c r="B13" s="15">
        <v>7</v>
      </c>
      <c r="C13" s="16">
        <v>3</v>
      </c>
      <c r="D13" s="26">
        <v>110</v>
      </c>
      <c r="E13" s="23">
        <f t="shared" ref="E13:E18" si="2">$C$1*D13/G9+(1-$C$1)*(E12+F12)</f>
        <v>115.9465335753176</v>
      </c>
      <c r="F13" s="24">
        <f t="shared" si="0"/>
        <v>9.0593030852994545</v>
      </c>
      <c r="G13" s="22">
        <f t="shared" si="1"/>
        <v>0.92227274858481134</v>
      </c>
      <c r="H13" s="25">
        <f t="shared" ref="H13:H18" si="3">(E12+F12)*G9</f>
        <v>100.41977565434149</v>
      </c>
      <c r="J13" s="9"/>
      <c r="K13" s="9"/>
      <c r="L13" s="9"/>
      <c r="M13" s="9"/>
      <c r="N13" s="9"/>
      <c r="O13" s="9"/>
      <c r="P13" s="9"/>
    </row>
    <row r="14" spans="1:16" x14ac:dyDescent="0.25">
      <c r="B14" s="44">
        <v>8</v>
      </c>
      <c r="C14" s="49">
        <v>4</v>
      </c>
      <c r="D14" s="54">
        <v>122</v>
      </c>
      <c r="E14" s="50">
        <f t="shared" si="2"/>
        <v>124.43604252941537</v>
      </c>
      <c r="F14" s="51">
        <f t="shared" si="0"/>
        <v>8.8313854328187809</v>
      </c>
      <c r="G14" s="52">
        <f t="shared" si="1"/>
        <v>0.9828249987956581</v>
      </c>
      <c r="H14" s="53">
        <f t="shared" si="3"/>
        <v>122.93391671596596</v>
      </c>
      <c r="J14" s="9"/>
      <c r="K14" s="9"/>
      <c r="L14" s="9"/>
      <c r="M14" s="9"/>
      <c r="N14" s="9"/>
      <c r="O14" s="9"/>
      <c r="P14" s="9"/>
    </row>
    <row r="15" spans="1:16" x14ac:dyDescent="0.25">
      <c r="B15" s="15">
        <v>9</v>
      </c>
      <c r="C15" s="27">
        <v>1</v>
      </c>
      <c r="D15" s="28">
        <v>137</v>
      </c>
      <c r="E15" s="23">
        <f t="shared" si="2"/>
        <v>135.50697118489367</v>
      </c>
      <c r="F15" s="24">
        <f t="shared" si="0"/>
        <v>9.7272027218825876</v>
      </c>
      <c r="G15" s="22">
        <f t="shared" si="1"/>
        <v>1.002203619196933</v>
      </c>
      <c r="H15" s="25">
        <f t="shared" si="3"/>
        <v>133.26742796223417</v>
      </c>
      <c r="J15" s="9"/>
      <c r="K15" s="9"/>
      <c r="L15" s="9"/>
      <c r="M15" s="9"/>
      <c r="N15" s="9"/>
      <c r="O15" s="9"/>
      <c r="P15" s="9"/>
    </row>
    <row r="16" spans="1:16" x14ac:dyDescent="0.25">
      <c r="B16" s="15">
        <v>10</v>
      </c>
      <c r="C16" s="27">
        <v>2</v>
      </c>
      <c r="D16" s="28">
        <v>119</v>
      </c>
      <c r="E16" s="23">
        <f t="shared" si="2"/>
        <v>151.32358633125739</v>
      </c>
      <c r="F16" s="24">
        <f t="shared" si="0"/>
        <v>12.162967691675039</v>
      </c>
      <c r="G16" s="22">
        <f t="shared" si="1"/>
        <v>0.76995772180497102</v>
      </c>
      <c r="H16" s="25">
        <f t="shared" si="3"/>
        <v>111.22738683428997</v>
      </c>
      <c r="J16" s="9"/>
      <c r="K16" s="9"/>
      <c r="L16" s="9"/>
      <c r="M16" s="9"/>
      <c r="N16" s="9"/>
      <c r="O16" s="9"/>
      <c r="P16" s="9"/>
    </row>
    <row r="17" spans="2:16" x14ac:dyDescent="0.25">
      <c r="B17" s="15">
        <v>11</v>
      </c>
      <c r="C17" s="27">
        <v>3</v>
      </c>
      <c r="D17" s="28">
        <v>150</v>
      </c>
      <c r="E17" s="23">
        <f t="shared" si="2"/>
        <v>162.97963660403343</v>
      </c>
      <c r="F17" s="24">
        <f t="shared" si="0"/>
        <v>11.96020072411544</v>
      </c>
      <c r="G17" s="22">
        <f t="shared" si="1"/>
        <v>0.92189027452774519</v>
      </c>
      <c r="H17" s="25">
        <f t="shared" si="3"/>
        <v>150.77919353538914</v>
      </c>
      <c r="J17" s="9"/>
      <c r="K17" s="9"/>
      <c r="L17" s="9"/>
      <c r="M17" s="9"/>
      <c r="N17" s="9"/>
      <c r="O17" s="9"/>
      <c r="P17" s="9"/>
    </row>
    <row r="18" spans="2:16" x14ac:dyDescent="0.25">
      <c r="B18" s="29">
        <v>12</v>
      </c>
      <c r="C18" s="30">
        <v>4</v>
      </c>
      <c r="D18" s="31">
        <v>168</v>
      </c>
      <c r="E18" s="66">
        <f t="shared" si="2"/>
        <v>172.53742871043602</v>
      </c>
      <c r="F18" s="67">
        <f t="shared" si="0"/>
        <v>10.9992372770303</v>
      </c>
      <c r="G18" s="68">
        <f t="shared" si="1"/>
        <v>0.98100035335344282</v>
      </c>
      <c r="H18" s="32">
        <f t="shared" si="3"/>
        <v>171.93524541135054</v>
      </c>
      <c r="J18" s="9"/>
      <c r="K18" s="9"/>
      <c r="L18" s="9"/>
      <c r="M18" s="9"/>
      <c r="N18" s="9"/>
      <c r="O18" s="9"/>
      <c r="P18" s="9"/>
    </row>
    <row r="19" spans="2:16" x14ac:dyDescent="0.25">
      <c r="B19" s="15">
        <v>13</v>
      </c>
      <c r="C19" s="16">
        <v>1</v>
      </c>
      <c r="D19" s="69"/>
      <c r="E19" s="70"/>
      <c r="F19" s="70"/>
      <c r="G19" s="70"/>
      <c r="H19" s="71">
        <f>($E$18+$F$18*B7)*G15</f>
        <v>183.94111090797736</v>
      </c>
      <c r="J19" s="9"/>
      <c r="K19" s="9"/>
      <c r="L19" s="9"/>
      <c r="M19" s="9"/>
      <c r="N19" s="9"/>
      <c r="O19" s="9"/>
      <c r="P19" s="9"/>
    </row>
    <row r="20" spans="2:16" x14ac:dyDescent="0.25">
      <c r="B20" s="15">
        <v>14</v>
      </c>
      <c r="C20" s="16">
        <v>2</v>
      </c>
      <c r="D20" s="69"/>
      <c r="E20" s="70"/>
      <c r="F20" s="70"/>
      <c r="G20" s="70"/>
      <c r="H20" s="71">
        <f>($E$18+$F$18*B8)*G16</f>
        <v>149.78442088680404</v>
      </c>
    </row>
    <row r="21" spans="2:16" x14ac:dyDescent="0.25">
      <c r="B21" s="15">
        <v>15</v>
      </c>
      <c r="C21" s="16">
        <v>3</v>
      </c>
      <c r="D21" s="69"/>
      <c r="E21" s="70"/>
      <c r="F21" s="70"/>
      <c r="G21" s="70"/>
      <c r="H21" s="71">
        <f>($E$18+$F$18*B9)*G17</f>
        <v>189.48084713892695</v>
      </c>
    </row>
    <row r="22" spans="2:16" ht="14.85" customHeight="1" x14ac:dyDescent="0.25">
      <c r="B22" s="44">
        <v>16</v>
      </c>
      <c r="C22" s="45">
        <v>4</v>
      </c>
      <c r="D22" s="72"/>
      <c r="E22" s="73"/>
      <c r="F22" s="73"/>
      <c r="G22" s="73"/>
      <c r="H22" s="74">
        <f>($E$18+$F$18*B10)*G18</f>
        <v>212.42030115317255</v>
      </c>
    </row>
    <row r="24" spans="2:16" x14ac:dyDescent="0.25">
      <c r="B24" t="s">
        <v>12</v>
      </c>
      <c r="G24" s="33"/>
    </row>
    <row r="25" spans="2:16" x14ac:dyDescent="0.25">
      <c r="C25" s="61" t="s">
        <v>13</v>
      </c>
      <c r="D25" s="104">
        <f>SUMXMY2(H12:H18,D12:D18)</f>
        <v>192.37210212345218</v>
      </c>
      <c r="E25" s="105"/>
    </row>
    <row r="26" spans="2:16" x14ac:dyDescent="0.25">
      <c r="B26" t="s">
        <v>9</v>
      </c>
    </row>
    <row r="27" spans="2:16" x14ac:dyDescent="0.25">
      <c r="B27" s="34" t="s">
        <v>14</v>
      </c>
    </row>
  </sheetData>
  <mergeCells count="1">
    <mergeCell ref="D25:E25"/>
  </mergeCells>
  <pageMargins left="0.70866141732283472" right="0.54" top="0.78740157480314965" bottom="0.78740157480314965" header="0.31496062992125984" footer="0.31496062992125984"/>
  <pageSetup paperSize="9" orientation="landscape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"/>
  <sheetViews>
    <sheetView workbookViewId="0">
      <selection activeCell="D25" sqref="D25:E25"/>
    </sheetView>
  </sheetViews>
  <sheetFormatPr baseColWidth="10" defaultRowHeight="15" x14ac:dyDescent="0.25"/>
  <cols>
    <col min="1" max="1" width="1.7109375" customWidth="1"/>
    <col min="2" max="2" width="5.7109375" customWidth="1"/>
    <col min="3" max="3" width="8.7109375" customWidth="1"/>
    <col min="4" max="4" width="6.7109375" customWidth="1"/>
    <col min="8" max="8" width="9.7109375" customWidth="1"/>
    <col min="9" max="9" width="11.5703125" customWidth="1"/>
    <col min="12" max="12" width="33.7109375" customWidth="1"/>
    <col min="13" max="13" width="22" customWidth="1"/>
    <col min="15" max="15" width="13.7109375" customWidth="1"/>
  </cols>
  <sheetData>
    <row r="1" spans="1:16" x14ac:dyDescent="0.25">
      <c r="B1" s="62" t="s">
        <v>0</v>
      </c>
      <c r="C1" s="2">
        <v>0.56286599549789185</v>
      </c>
    </row>
    <row r="2" spans="1:16" x14ac:dyDescent="0.25">
      <c r="B2" s="1" t="s">
        <v>1</v>
      </c>
      <c r="C2" s="2">
        <v>0.37176498425905763</v>
      </c>
      <c r="D2" s="3" t="s">
        <v>15</v>
      </c>
      <c r="E2" s="4">
        <v>4</v>
      </c>
    </row>
    <row r="3" spans="1:16" x14ac:dyDescent="0.25">
      <c r="B3" s="1" t="s">
        <v>2</v>
      </c>
      <c r="C3" s="2">
        <v>0.17909386806211697</v>
      </c>
    </row>
    <row r="4" spans="1:16" x14ac:dyDescent="0.25">
      <c r="B4" s="1"/>
      <c r="C4" s="1"/>
      <c r="D4" s="5"/>
    </row>
    <row r="5" spans="1:16" x14ac:dyDescent="0.25">
      <c r="A5" s="6"/>
      <c r="B5" s="75" t="s">
        <v>10</v>
      </c>
      <c r="C5" s="7"/>
      <c r="D5" s="7"/>
      <c r="E5" s="8"/>
      <c r="F5" s="8"/>
      <c r="G5" s="8"/>
      <c r="J5" s="9"/>
      <c r="K5" s="9"/>
      <c r="L5" s="9"/>
      <c r="M5" s="9"/>
      <c r="N5" s="9"/>
      <c r="O5" s="9"/>
      <c r="P5" s="9"/>
    </row>
    <row r="6" spans="1:16" ht="29.65" customHeight="1" x14ac:dyDescent="0.25">
      <c r="B6" s="10" t="s">
        <v>3</v>
      </c>
      <c r="C6" s="42" t="s">
        <v>11</v>
      </c>
      <c r="D6" s="63" t="s">
        <v>4</v>
      </c>
      <c r="E6" s="11" t="s">
        <v>5</v>
      </c>
      <c r="F6" s="12" t="s">
        <v>6</v>
      </c>
      <c r="G6" s="13" t="s">
        <v>7</v>
      </c>
      <c r="H6" s="64" t="s">
        <v>23</v>
      </c>
      <c r="I6" s="14"/>
      <c r="J6" s="9"/>
      <c r="K6" s="9"/>
      <c r="L6" s="9"/>
      <c r="M6" s="9"/>
      <c r="N6" s="9"/>
      <c r="O6" s="9"/>
      <c r="P6" s="9"/>
    </row>
    <row r="7" spans="1:16" x14ac:dyDescent="0.25">
      <c r="B7" s="15">
        <v>1</v>
      </c>
      <c r="C7" s="16">
        <v>1</v>
      </c>
      <c r="D7" s="17">
        <v>68</v>
      </c>
      <c r="E7" s="18" t="s">
        <v>8</v>
      </c>
      <c r="F7" s="19" t="s">
        <v>8</v>
      </c>
      <c r="G7" s="20">
        <f>D7/($F$11*B7+$D$7-$F$11)</f>
        <v>1</v>
      </c>
      <c r="H7" s="21" t="s">
        <v>8</v>
      </c>
      <c r="J7" s="9"/>
      <c r="K7" s="9"/>
      <c r="L7" s="9"/>
      <c r="M7" s="9"/>
      <c r="N7" s="9"/>
      <c r="O7" s="9"/>
      <c r="P7" s="9"/>
    </row>
    <row r="8" spans="1:16" x14ac:dyDescent="0.25">
      <c r="B8" s="15">
        <v>2</v>
      </c>
      <c r="C8" s="16">
        <v>2</v>
      </c>
      <c r="D8" s="17">
        <v>58</v>
      </c>
      <c r="E8" s="18" t="s">
        <v>8</v>
      </c>
      <c r="F8" s="19" t="s">
        <v>8</v>
      </c>
      <c r="G8" s="43">
        <f>D8/($F$11*B8+$D$7-$F$11)</f>
        <v>0.76821192052980136</v>
      </c>
      <c r="H8" s="21" t="s">
        <v>8</v>
      </c>
      <c r="J8" s="9"/>
      <c r="K8" s="9"/>
      <c r="L8" s="9"/>
      <c r="M8" s="9"/>
      <c r="N8" s="9"/>
      <c r="O8" s="9"/>
      <c r="P8" s="9"/>
    </row>
    <row r="9" spans="1:16" x14ac:dyDescent="0.25">
      <c r="B9" s="15">
        <v>3</v>
      </c>
      <c r="C9" s="16">
        <v>3</v>
      </c>
      <c r="D9" s="17">
        <v>76</v>
      </c>
      <c r="E9" s="18" t="s">
        <v>8</v>
      </c>
      <c r="F9" s="19" t="s">
        <v>8</v>
      </c>
      <c r="G9" s="43">
        <f>D9/($F$11*B9+$D$7-$F$11)</f>
        <v>0.91566265060240959</v>
      </c>
      <c r="H9" s="21" t="s">
        <v>8</v>
      </c>
      <c r="J9" s="9"/>
      <c r="K9" s="9"/>
      <c r="L9" s="9"/>
      <c r="M9" s="9"/>
      <c r="N9" s="9"/>
      <c r="O9" s="9"/>
      <c r="P9" s="9"/>
    </row>
    <row r="10" spans="1:16" x14ac:dyDescent="0.25">
      <c r="B10" s="44">
        <v>4</v>
      </c>
      <c r="C10" s="45">
        <v>4</v>
      </c>
      <c r="D10" s="65">
        <v>89</v>
      </c>
      <c r="E10" s="46" t="s">
        <v>8</v>
      </c>
      <c r="F10" s="47" t="s">
        <v>8</v>
      </c>
      <c r="G10" s="55">
        <f>D10/($F$11*B10+$D$7-$F$11)</f>
        <v>0.98342541436464093</v>
      </c>
      <c r="H10" s="48" t="s">
        <v>8</v>
      </c>
      <c r="J10" s="9"/>
      <c r="K10" s="9"/>
      <c r="L10" s="9"/>
      <c r="M10" s="9"/>
      <c r="N10" s="9"/>
      <c r="O10" s="9"/>
      <c r="P10" s="9"/>
    </row>
    <row r="11" spans="1:16" x14ac:dyDescent="0.25">
      <c r="B11" s="15">
        <v>5</v>
      </c>
      <c r="C11" s="16">
        <v>1</v>
      </c>
      <c r="D11" s="17">
        <v>98</v>
      </c>
      <c r="E11" s="18">
        <f>D11</f>
        <v>98</v>
      </c>
      <c r="F11" s="19">
        <f>(D11-D7)/4</f>
        <v>7.5</v>
      </c>
      <c r="G11" s="22">
        <f>$C$3*D11/E11+(1-$C$3)*G7</f>
        <v>1</v>
      </c>
      <c r="H11" s="21" t="s">
        <v>8</v>
      </c>
      <c r="J11" s="9"/>
      <c r="K11" s="9"/>
      <c r="L11" s="9"/>
      <c r="M11" s="9"/>
      <c r="N11" s="9"/>
      <c r="O11" s="9"/>
      <c r="P11" s="9"/>
    </row>
    <row r="12" spans="1:16" x14ac:dyDescent="0.25">
      <c r="B12" s="15">
        <v>6</v>
      </c>
      <c r="C12" s="16">
        <v>2</v>
      </c>
      <c r="D12" s="17">
        <v>78</v>
      </c>
      <c r="E12" s="23">
        <f>$C$1*D12/G8+(1-$C$1)*(E11+F11)</f>
        <v>103.26794519026697</v>
      </c>
      <c r="F12" s="24">
        <f t="shared" ref="F12:F18" si="0">$C$2*(E12-E11)+(1-$C$2)*F11</f>
        <v>6.6702001787942464</v>
      </c>
      <c r="G12" s="22">
        <f t="shared" ref="G12:G18" si="1">$C$3*D12/E12+(1-$C$3)*G8</f>
        <v>0.76590245940232826</v>
      </c>
      <c r="H12" s="25">
        <f>(E11+F11)*G8</f>
        <v>81.046357615894038</v>
      </c>
      <c r="J12" s="9"/>
      <c r="K12" s="9"/>
      <c r="L12" s="9"/>
      <c r="M12" s="9"/>
      <c r="N12" s="9"/>
      <c r="O12" s="9"/>
      <c r="P12" s="9"/>
    </row>
    <row r="13" spans="1:16" x14ac:dyDescent="0.25">
      <c r="B13" s="15">
        <v>7</v>
      </c>
      <c r="C13" s="16">
        <v>3</v>
      </c>
      <c r="D13" s="26">
        <v>110</v>
      </c>
      <c r="E13" s="23">
        <f t="shared" ref="E13:E18" si="2">$C$1*D13/G9+(1-$C$1)*(E12+F12)</f>
        <v>115.67568250765675</v>
      </c>
      <c r="F13" s="24">
        <f t="shared" si="0"/>
        <v>8.8032155828099725</v>
      </c>
      <c r="G13" s="22">
        <f t="shared" si="1"/>
        <v>0.9219796267132484</v>
      </c>
      <c r="H13" s="25">
        <f t="shared" ref="H13:H18" si="3">(E12+F12)*G9</f>
        <v>100.66625359094762</v>
      </c>
      <c r="J13" s="9"/>
      <c r="K13" s="9"/>
      <c r="L13" s="9"/>
      <c r="M13" s="9"/>
      <c r="N13" s="9"/>
      <c r="O13" s="9"/>
      <c r="P13" s="9"/>
    </row>
    <row r="14" spans="1:16" x14ac:dyDescent="0.25">
      <c r="B14" s="44">
        <v>8</v>
      </c>
      <c r="C14" s="49">
        <v>4</v>
      </c>
      <c r="D14" s="54">
        <v>122</v>
      </c>
      <c r="E14" s="50">
        <f t="shared" si="2"/>
        <v>124.24096432517445</v>
      </c>
      <c r="F14" s="51">
        <f t="shared" si="0"/>
        <v>8.7147601403013937</v>
      </c>
      <c r="G14" s="52">
        <f t="shared" si="1"/>
        <v>0.9831634615998015</v>
      </c>
      <c r="H14" s="53">
        <f t="shared" si="3"/>
        <v>122.41571193427114</v>
      </c>
      <c r="J14" s="9"/>
      <c r="K14" s="9"/>
      <c r="L14" s="9"/>
      <c r="M14" s="9"/>
      <c r="N14" s="9"/>
      <c r="O14" s="9"/>
      <c r="P14" s="9"/>
    </row>
    <row r="15" spans="1:16" x14ac:dyDescent="0.25">
      <c r="B15" s="15">
        <v>9</v>
      </c>
      <c r="C15" s="27">
        <v>1</v>
      </c>
      <c r="D15" s="28">
        <v>137</v>
      </c>
      <c r="E15" s="23">
        <f t="shared" si="2"/>
        <v>135.23210964028357</v>
      </c>
      <c r="F15" s="24">
        <f t="shared" si="0"/>
        <v>9.5610404389813421</v>
      </c>
      <c r="G15" s="22">
        <f t="shared" si="1"/>
        <v>1.002341295448792</v>
      </c>
      <c r="H15" s="25">
        <f t="shared" si="3"/>
        <v>132.95572446547584</v>
      </c>
      <c r="J15" s="9"/>
      <c r="K15" s="9"/>
      <c r="L15" s="9"/>
      <c r="M15" s="9"/>
      <c r="N15" s="9"/>
      <c r="O15" s="9"/>
      <c r="P15" s="9"/>
    </row>
    <row r="16" spans="1:16" x14ac:dyDescent="0.25">
      <c r="B16" s="15">
        <v>10</v>
      </c>
      <c r="C16" s="27">
        <v>2</v>
      </c>
      <c r="D16" s="28">
        <v>119</v>
      </c>
      <c r="E16" s="23">
        <f t="shared" si="2"/>
        <v>150.74777421408879</v>
      </c>
      <c r="F16" s="24">
        <f t="shared" si="0"/>
        <v>11.774761186732746</v>
      </c>
      <c r="G16" s="22">
        <f t="shared" si="1"/>
        <v>0.7701103767852524</v>
      </c>
      <c r="H16" s="25">
        <f t="shared" si="3"/>
        <v>110.89742975031942</v>
      </c>
      <c r="J16" s="9"/>
      <c r="K16" s="9"/>
      <c r="L16" s="9"/>
      <c r="M16" s="9"/>
      <c r="N16" s="9"/>
      <c r="O16" s="9"/>
      <c r="P16" s="9"/>
    </row>
    <row r="17" spans="2:16" x14ac:dyDescent="0.25">
      <c r="B17" s="15">
        <v>11</v>
      </c>
      <c r="C17" s="27">
        <v>3</v>
      </c>
      <c r="D17" s="28">
        <v>150</v>
      </c>
      <c r="E17" s="23">
        <f t="shared" si="2"/>
        <v>162.61870915100104</v>
      </c>
      <c r="F17" s="24">
        <f t="shared" si="0"/>
        <v>11.810515219454365</v>
      </c>
      <c r="G17" s="22">
        <f t="shared" si="1"/>
        <v>0.92205546659753645</v>
      </c>
      <c r="H17" s="25">
        <f t="shared" si="3"/>
        <v>149.84246652134013</v>
      </c>
      <c r="J17" s="9"/>
      <c r="K17" s="9"/>
      <c r="L17" s="9"/>
      <c r="M17" s="9"/>
      <c r="N17" s="9"/>
      <c r="O17" s="9"/>
      <c r="P17" s="9"/>
    </row>
    <row r="18" spans="2:16" x14ac:dyDescent="0.25">
      <c r="B18" s="29">
        <v>12</v>
      </c>
      <c r="C18" s="30">
        <v>4</v>
      </c>
      <c r="D18" s="31">
        <v>168</v>
      </c>
      <c r="E18" s="66">
        <f t="shared" si="2"/>
        <v>172.42978499492369</v>
      </c>
      <c r="F18" s="67">
        <f t="shared" si="0"/>
        <v>11.067193671482878</v>
      </c>
      <c r="G18" s="68">
        <f t="shared" si="1"/>
        <v>0.98157779463128958</v>
      </c>
      <c r="H18" s="32">
        <f t="shared" si="3"/>
        <v>171.49244003622539</v>
      </c>
      <c r="J18" s="9"/>
      <c r="K18" s="9"/>
      <c r="L18" s="9"/>
      <c r="M18" s="9"/>
      <c r="N18" s="9"/>
      <c r="O18" s="9"/>
      <c r="P18" s="9"/>
    </row>
    <row r="19" spans="2:16" x14ac:dyDescent="0.25">
      <c r="B19" s="15">
        <v>13</v>
      </c>
      <c r="C19" s="16">
        <v>1</v>
      </c>
      <c r="D19" s="69"/>
      <c r="E19" s="70"/>
      <c r="F19" s="70"/>
      <c r="G19" s="70"/>
      <c r="H19" s="71">
        <f>($E$18+$F$18*B7)*G15</f>
        <v>183.92659930742531</v>
      </c>
      <c r="J19" s="9"/>
      <c r="K19" s="9"/>
      <c r="L19" s="9"/>
      <c r="M19" s="9"/>
      <c r="N19" s="9"/>
      <c r="O19" s="9"/>
      <c r="P19" s="9"/>
    </row>
    <row r="20" spans="2:16" x14ac:dyDescent="0.25">
      <c r="B20" s="15">
        <v>14</v>
      </c>
      <c r="C20" s="16">
        <v>2</v>
      </c>
      <c r="D20" s="69"/>
      <c r="E20" s="70"/>
      <c r="F20" s="70"/>
      <c r="G20" s="70"/>
      <c r="H20" s="71">
        <f>($E$18+$F$18*B8)*G16</f>
        <v>149.83588806804283</v>
      </c>
    </row>
    <row r="21" spans="2:16" x14ac:dyDescent="0.25">
      <c r="B21" s="15">
        <v>15</v>
      </c>
      <c r="C21" s="16">
        <v>3</v>
      </c>
      <c r="D21" s="69"/>
      <c r="E21" s="70"/>
      <c r="F21" s="70"/>
      <c r="G21" s="70"/>
      <c r="H21" s="71">
        <f>($E$18+$F$18*B9)*G17</f>
        <v>189.6035251328606</v>
      </c>
    </row>
    <row r="22" spans="2:16" ht="14.85" customHeight="1" x14ac:dyDescent="0.25">
      <c r="B22" s="44">
        <v>16</v>
      </c>
      <c r="C22" s="45">
        <v>4</v>
      </c>
      <c r="D22" s="72"/>
      <c r="E22" s="73"/>
      <c r="F22" s="73"/>
      <c r="G22" s="73"/>
      <c r="H22" s="74">
        <f>($E$18+$F$18*B10)*G18</f>
        <v>212.70649431131073</v>
      </c>
    </row>
    <row r="24" spans="2:16" x14ac:dyDescent="0.25">
      <c r="B24" t="s">
        <v>12</v>
      </c>
      <c r="G24" s="33"/>
    </row>
    <row r="25" spans="2:16" x14ac:dyDescent="0.25">
      <c r="C25" s="61" t="s">
        <v>13</v>
      </c>
      <c r="D25" s="104">
        <f>SUMXMY2(H12:H18,D12:D18)</f>
        <v>190.80169661839747</v>
      </c>
      <c r="E25" s="105"/>
    </row>
    <row r="26" spans="2:16" x14ac:dyDescent="0.25">
      <c r="B26" t="s">
        <v>9</v>
      </c>
    </row>
    <row r="27" spans="2:16" x14ac:dyDescent="0.25">
      <c r="B27" s="34" t="s">
        <v>14</v>
      </c>
    </row>
  </sheetData>
  <mergeCells count="1">
    <mergeCell ref="D25:E25"/>
  </mergeCells>
  <pageMargins left="0.70866141732283472" right="0.54" top="0.78740157480314965" bottom="0.78740157480314965" header="0.31496062992125984" footer="0.31496062992125984"/>
  <pageSetup paperSize="9" orientation="landscape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"/>
  <sheetViews>
    <sheetView workbookViewId="0">
      <selection activeCell="D25" sqref="D25:E25"/>
    </sheetView>
  </sheetViews>
  <sheetFormatPr baseColWidth="10" defaultRowHeight="15" x14ac:dyDescent="0.25"/>
  <cols>
    <col min="1" max="1" width="1.7109375" customWidth="1"/>
    <col min="2" max="2" width="5.7109375" customWidth="1"/>
    <col min="3" max="3" width="8.7109375" customWidth="1"/>
    <col min="4" max="4" width="6.7109375" customWidth="1"/>
    <col min="8" max="8" width="9.7109375" customWidth="1"/>
    <col min="9" max="9" width="11.5703125" customWidth="1"/>
    <col min="12" max="12" width="33.7109375" customWidth="1"/>
    <col min="13" max="13" width="22" customWidth="1"/>
    <col min="15" max="15" width="13.7109375" customWidth="1"/>
  </cols>
  <sheetData>
    <row r="1" spans="1:16" x14ac:dyDescent="0.25">
      <c r="B1" s="62" t="s">
        <v>0</v>
      </c>
      <c r="C1" s="76">
        <v>0</v>
      </c>
    </row>
    <row r="2" spans="1:16" x14ac:dyDescent="0.25">
      <c r="B2" s="1" t="s">
        <v>1</v>
      </c>
      <c r="C2" s="2">
        <v>4.4662422074108032E-2</v>
      </c>
      <c r="D2" s="3" t="s">
        <v>15</v>
      </c>
      <c r="E2" s="4">
        <v>3</v>
      </c>
    </row>
    <row r="3" spans="1:16" x14ac:dyDescent="0.25">
      <c r="B3" s="1" t="s">
        <v>2</v>
      </c>
      <c r="C3" s="2">
        <v>0.52492596548534975</v>
      </c>
    </row>
    <row r="4" spans="1:16" x14ac:dyDescent="0.25">
      <c r="B4" s="1"/>
      <c r="C4" s="1"/>
      <c r="D4" s="5"/>
    </row>
    <row r="5" spans="1:16" x14ac:dyDescent="0.25">
      <c r="A5" s="6"/>
      <c r="B5" s="7" t="s">
        <v>27</v>
      </c>
      <c r="C5" s="7"/>
      <c r="D5" s="7"/>
      <c r="E5" s="8"/>
      <c r="F5" s="8"/>
      <c r="G5" s="8"/>
      <c r="J5" s="9"/>
      <c r="K5" s="9"/>
      <c r="L5" s="9"/>
      <c r="M5" s="9"/>
      <c r="N5" s="9"/>
      <c r="O5" s="9"/>
      <c r="P5" s="9"/>
    </row>
    <row r="6" spans="1:16" ht="29.65" customHeight="1" x14ac:dyDescent="0.25">
      <c r="B6" s="10" t="s">
        <v>3</v>
      </c>
      <c r="C6" s="42" t="s">
        <v>11</v>
      </c>
      <c r="D6" s="77" t="s">
        <v>4</v>
      </c>
      <c r="E6" s="11" t="s">
        <v>5</v>
      </c>
      <c r="F6" s="12" t="s">
        <v>6</v>
      </c>
      <c r="G6" s="13" t="s">
        <v>7</v>
      </c>
      <c r="H6" s="64" t="s">
        <v>23</v>
      </c>
      <c r="I6" s="14"/>
      <c r="J6" s="9"/>
      <c r="K6" s="9"/>
      <c r="L6" s="9"/>
      <c r="M6" s="9"/>
      <c r="N6" s="9"/>
      <c r="O6" s="9"/>
      <c r="P6" s="9"/>
    </row>
    <row r="7" spans="1:16" x14ac:dyDescent="0.25">
      <c r="B7" s="15">
        <v>1</v>
      </c>
      <c r="C7" s="16">
        <v>1</v>
      </c>
      <c r="D7" s="17">
        <v>68</v>
      </c>
      <c r="E7" s="18" t="s">
        <v>8</v>
      </c>
      <c r="F7" s="19" t="s">
        <v>8</v>
      </c>
      <c r="G7" s="20">
        <f>D7/($F$10*B7+$D$7-$F$10)</f>
        <v>1</v>
      </c>
      <c r="H7" s="21" t="s">
        <v>8</v>
      </c>
      <c r="J7" s="9"/>
      <c r="K7" s="9"/>
      <c r="L7" s="9"/>
      <c r="M7" s="9"/>
      <c r="N7" s="9"/>
      <c r="O7" s="9"/>
      <c r="P7" s="9"/>
    </row>
    <row r="8" spans="1:16" x14ac:dyDescent="0.25">
      <c r="B8" s="15">
        <v>2</v>
      </c>
      <c r="C8" s="16">
        <v>2</v>
      </c>
      <c r="D8" s="17">
        <v>58</v>
      </c>
      <c r="E8" s="18" t="s">
        <v>8</v>
      </c>
      <c r="F8" s="19" t="s">
        <v>8</v>
      </c>
      <c r="G8" s="20">
        <f>D8/($F$10*B8+$D$7-$F$10)</f>
        <v>0.77333333333333332</v>
      </c>
      <c r="H8" s="21" t="s">
        <v>8</v>
      </c>
      <c r="J8" s="9"/>
      <c r="K8" s="9"/>
      <c r="L8" s="9"/>
      <c r="M8" s="9"/>
      <c r="N8" s="9"/>
      <c r="O8" s="9"/>
      <c r="P8" s="9"/>
    </row>
    <row r="9" spans="1:16" x14ac:dyDescent="0.25">
      <c r="B9" s="44">
        <v>3</v>
      </c>
      <c r="C9" s="45">
        <v>3</v>
      </c>
      <c r="D9" s="65">
        <v>76</v>
      </c>
      <c r="E9" s="46" t="s">
        <v>8</v>
      </c>
      <c r="F9" s="47" t="s">
        <v>8</v>
      </c>
      <c r="G9" s="102">
        <f>D9/($F$10*B9+$D$7-$F$10)</f>
        <v>0.92682926829268297</v>
      </c>
      <c r="H9" s="48" t="s">
        <v>8</v>
      </c>
      <c r="J9" s="9"/>
      <c r="K9" s="9"/>
      <c r="L9" s="9"/>
      <c r="M9" s="9"/>
      <c r="N9" s="9"/>
      <c r="O9" s="9"/>
      <c r="P9" s="9"/>
    </row>
    <row r="10" spans="1:16" x14ac:dyDescent="0.25">
      <c r="B10" s="78">
        <v>4</v>
      </c>
      <c r="C10" s="79">
        <v>1</v>
      </c>
      <c r="D10" s="80">
        <v>89</v>
      </c>
      <c r="E10" s="100">
        <f>D10</f>
        <v>89</v>
      </c>
      <c r="F10" s="101">
        <f>(D10-D7)/3</f>
        <v>7</v>
      </c>
      <c r="G10" s="22">
        <f>$C$3*(D10/E10)+(1-$C$3)*G7</f>
        <v>1</v>
      </c>
      <c r="H10" s="21" t="s">
        <v>8</v>
      </c>
      <c r="J10" s="9"/>
      <c r="K10" s="9"/>
      <c r="L10" s="9"/>
      <c r="M10" s="9"/>
      <c r="N10" s="9"/>
      <c r="O10" s="9"/>
      <c r="P10" s="9"/>
    </row>
    <row r="11" spans="1:16" x14ac:dyDescent="0.25">
      <c r="B11" s="15">
        <v>5</v>
      </c>
      <c r="C11" s="16">
        <v>2</v>
      </c>
      <c r="D11" s="17">
        <v>88</v>
      </c>
      <c r="E11" s="23">
        <f>$C$1*(D11/G8)+(1-$C$1)*(E10+F10)</f>
        <v>96</v>
      </c>
      <c r="F11" s="24">
        <f t="shared" ref="F11:F18" si="0">$C$2*(E11-E10)+(1-$C$2)*F10</f>
        <v>6.9999999999999991</v>
      </c>
      <c r="G11" s="22">
        <f t="shared" ref="G11:G18" si="1">$C$3*(D11/E11)+(1-$C$3)*G8</f>
        <v>0.84857272171956677</v>
      </c>
      <c r="H11" s="25">
        <f>(E10+F10)*G8</f>
        <v>74.239999999999995</v>
      </c>
      <c r="J11" s="9"/>
      <c r="K11" s="9"/>
      <c r="L11" s="9"/>
      <c r="M11" s="9"/>
      <c r="N11" s="9"/>
      <c r="O11" s="9"/>
      <c r="P11" s="9"/>
    </row>
    <row r="12" spans="1:16" x14ac:dyDescent="0.25">
      <c r="B12" s="44">
        <v>6</v>
      </c>
      <c r="C12" s="45">
        <v>3</v>
      </c>
      <c r="D12" s="65">
        <v>68</v>
      </c>
      <c r="E12" s="50">
        <f t="shared" ref="E12:E18" si="2">$C$1*(D12/G9)+(1-$C$1)*(E11+F11)</f>
        <v>103</v>
      </c>
      <c r="F12" s="51">
        <f t="shared" si="0"/>
        <v>6.9999999999999982</v>
      </c>
      <c r="G12" s="52">
        <f t="shared" si="1"/>
        <v>0.78686558438633591</v>
      </c>
      <c r="H12" s="53">
        <f t="shared" ref="H12:H18" si="3">(E11+F11)*G9</f>
        <v>95.463414634146346</v>
      </c>
      <c r="J12" s="9"/>
      <c r="K12" s="9"/>
      <c r="L12" s="9"/>
      <c r="M12" s="9"/>
      <c r="N12" s="9"/>
      <c r="O12" s="9"/>
      <c r="P12" s="9"/>
    </row>
    <row r="13" spans="1:16" x14ac:dyDescent="0.25">
      <c r="B13" s="15">
        <v>7</v>
      </c>
      <c r="C13" s="16">
        <v>1</v>
      </c>
      <c r="D13" s="26">
        <v>100</v>
      </c>
      <c r="E13" s="23">
        <f t="shared" si="2"/>
        <v>110</v>
      </c>
      <c r="F13" s="24">
        <f t="shared" si="0"/>
        <v>6.9999999999999973</v>
      </c>
      <c r="G13" s="22">
        <f t="shared" si="1"/>
        <v>0.95227945768315003</v>
      </c>
      <c r="H13" s="25">
        <f t="shared" si="3"/>
        <v>110</v>
      </c>
      <c r="J13" s="9"/>
      <c r="K13" s="9"/>
      <c r="L13" s="9"/>
      <c r="M13" s="9"/>
      <c r="N13" s="9"/>
      <c r="O13" s="9"/>
      <c r="P13" s="9"/>
    </row>
    <row r="14" spans="1:16" x14ac:dyDescent="0.25">
      <c r="B14" s="15">
        <v>8</v>
      </c>
      <c r="C14" s="27">
        <v>2</v>
      </c>
      <c r="D14" s="81">
        <v>112</v>
      </c>
      <c r="E14" s="23">
        <f t="shared" si="2"/>
        <v>117</v>
      </c>
      <c r="F14" s="24">
        <f t="shared" si="0"/>
        <v>6.9999999999999964</v>
      </c>
      <c r="G14" s="22">
        <f t="shared" si="1"/>
        <v>0.90562809840399194</v>
      </c>
      <c r="H14" s="25">
        <f t="shared" si="3"/>
        <v>99.28300844118931</v>
      </c>
      <c r="J14" s="9"/>
      <c r="K14" s="9"/>
      <c r="L14" s="9"/>
      <c r="M14" s="9"/>
      <c r="N14" s="9"/>
      <c r="O14" s="9"/>
      <c r="P14" s="9"/>
    </row>
    <row r="15" spans="1:16" x14ac:dyDescent="0.25">
      <c r="B15" s="44">
        <v>9</v>
      </c>
      <c r="C15" s="49">
        <v>3</v>
      </c>
      <c r="D15" s="82">
        <v>117</v>
      </c>
      <c r="E15" s="50">
        <f t="shared" si="2"/>
        <v>124</v>
      </c>
      <c r="F15" s="51">
        <f t="shared" si="0"/>
        <v>6.9999999999999956</v>
      </c>
      <c r="G15" s="52">
        <f t="shared" si="1"/>
        <v>0.86911245587406338</v>
      </c>
      <c r="H15" s="53">
        <f t="shared" si="3"/>
        <v>97.571332463905648</v>
      </c>
      <c r="J15" s="9"/>
      <c r="K15" s="9"/>
      <c r="L15" s="9"/>
      <c r="M15" s="9"/>
      <c r="N15" s="9"/>
      <c r="O15" s="9"/>
      <c r="P15" s="9"/>
    </row>
    <row r="16" spans="1:16" x14ac:dyDescent="0.25">
      <c r="B16" s="78">
        <v>10</v>
      </c>
      <c r="C16" s="83">
        <v>1</v>
      </c>
      <c r="D16" s="84">
        <v>99</v>
      </c>
      <c r="E16" s="23">
        <f t="shared" si="2"/>
        <v>131</v>
      </c>
      <c r="F16" s="24">
        <f t="shared" si="0"/>
        <v>6.9999999999999947</v>
      </c>
      <c r="G16" s="22">
        <f t="shared" si="1"/>
        <v>0.84910301939008415</v>
      </c>
      <c r="H16" s="25">
        <f t="shared" si="3"/>
        <v>124.74860895649266</v>
      </c>
      <c r="J16" s="9"/>
      <c r="K16" s="9"/>
      <c r="L16" s="9"/>
      <c r="M16" s="9"/>
      <c r="N16" s="9"/>
      <c r="O16" s="9"/>
      <c r="P16" s="9"/>
    </row>
    <row r="17" spans="2:16" x14ac:dyDescent="0.25">
      <c r="B17" s="15">
        <v>11</v>
      </c>
      <c r="C17" s="27">
        <v>2</v>
      </c>
      <c r="D17" s="28">
        <v>130</v>
      </c>
      <c r="E17" s="23">
        <f t="shared" si="2"/>
        <v>138</v>
      </c>
      <c r="F17" s="24">
        <f t="shared" si="0"/>
        <v>6.9999999999999947</v>
      </c>
      <c r="G17" s="22">
        <f t="shared" si="1"/>
        <v>0.92473586921119089</v>
      </c>
      <c r="H17" s="25">
        <f t="shared" si="3"/>
        <v>124.97667757975088</v>
      </c>
      <c r="J17" s="9"/>
      <c r="K17" s="9"/>
      <c r="L17" s="9"/>
      <c r="M17" s="9"/>
      <c r="N17" s="9"/>
      <c r="O17" s="9"/>
      <c r="P17" s="9"/>
    </row>
    <row r="18" spans="2:16" x14ac:dyDescent="0.25">
      <c r="B18" s="29">
        <v>12</v>
      </c>
      <c r="C18" s="30">
        <v>3</v>
      </c>
      <c r="D18" s="31">
        <v>126</v>
      </c>
      <c r="E18" s="50">
        <f t="shared" si="2"/>
        <v>145</v>
      </c>
      <c r="F18" s="51">
        <f t="shared" si="0"/>
        <v>6.9999999999999947</v>
      </c>
      <c r="G18" s="52">
        <f t="shared" si="1"/>
        <v>0.86903532397043448</v>
      </c>
      <c r="H18" s="32">
        <f t="shared" si="3"/>
        <v>126.02130610173919</v>
      </c>
      <c r="J18" s="9"/>
      <c r="K18" s="9"/>
      <c r="L18" s="9"/>
      <c r="M18" s="9"/>
      <c r="N18" s="9"/>
      <c r="O18" s="9"/>
      <c r="P18" s="9"/>
    </row>
    <row r="19" spans="2:16" x14ac:dyDescent="0.25">
      <c r="B19" s="78">
        <v>13</v>
      </c>
      <c r="C19" s="83">
        <v>1</v>
      </c>
      <c r="D19" s="85"/>
      <c r="E19" s="86"/>
      <c r="F19" s="86"/>
      <c r="G19" s="87"/>
      <c r="H19" s="71">
        <f>($E$18+$F$18*B7)*G16</f>
        <v>129.06365894729279</v>
      </c>
      <c r="J19" s="9"/>
      <c r="K19" s="9"/>
      <c r="L19" s="9"/>
      <c r="M19" s="9"/>
      <c r="N19" s="9"/>
      <c r="O19" s="9"/>
      <c r="P19" s="9"/>
    </row>
    <row r="20" spans="2:16" x14ac:dyDescent="0.25">
      <c r="B20" s="15">
        <v>14</v>
      </c>
      <c r="C20" s="27">
        <v>2</v>
      </c>
      <c r="D20" s="88"/>
      <c r="E20" s="70"/>
      <c r="F20" s="70"/>
      <c r="G20" s="89"/>
      <c r="H20" s="71">
        <f>($E$18+$F$18*B8)*G17</f>
        <v>147.03300320457936</v>
      </c>
    </row>
    <row r="21" spans="2:16" x14ac:dyDescent="0.25">
      <c r="B21" s="44">
        <v>15</v>
      </c>
      <c r="C21" s="49">
        <v>3</v>
      </c>
      <c r="D21" s="90"/>
      <c r="E21" s="73"/>
      <c r="F21" s="73"/>
      <c r="G21" s="91"/>
      <c r="H21" s="74">
        <f>($E$18+$F$18*B9)*G18</f>
        <v>144.25986377909211</v>
      </c>
    </row>
    <row r="22" spans="2:16" ht="14.85" customHeight="1" x14ac:dyDescent="0.25">
      <c r="B22" s="78">
        <v>16</v>
      </c>
      <c r="C22" s="83">
        <v>1</v>
      </c>
      <c r="D22" s="92"/>
      <c r="E22" s="93"/>
      <c r="F22" s="93"/>
      <c r="G22" s="94"/>
      <c r="H22" s="95">
        <f>($E$18+$F$18*B10)*G16</f>
        <v>146.89482235448455</v>
      </c>
    </row>
    <row r="24" spans="2:16" x14ac:dyDescent="0.25">
      <c r="B24" t="s">
        <v>12</v>
      </c>
      <c r="G24" s="33"/>
    </row>
    <row r="25" spans="2:16" x14ac:dyDescent="0.25">
      <c r="C25" s="61" t="s">
        <v>13</v>
      </c>
      <c r="D25" s="104">
        <f>SUMXMY2(H11:H18,D11:D18)</f>
        <v>2270.996825184116</v>
      </c>
      <c r="E25" s="104"/>
    </row>
    <row r="26" spans="2:16" x14ac:dyDescent="0.25">
      <c r="B26" t="s">
        <v>9</v>
      </c>
    </row>
    <row r="27" spans="2:16" x14ac:dyDescent="0.25">
      <c r="B27" s="34" t="s">
        <v>14</v>
      </c>
    </row>
  </sheetData>
  <mergeCells count="1">
    <mergeCell ref="D25:E25"/>
  </mergeCells>
  <pageMargins left="0.70866141732283472" right="0.54" top="0.78740157480314965" bottom="0.78740157480314965" header="0.31496062992125984" footer="0.31496062992125984"/>
  <pageSetup paperSize="9" orientation="landscape" horizontalDpi="300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"/>
  <sheetViews>
    <sheetView workbookViewId="0">
      <selection activeCell="D25" sqref="D25:E25"/>
    </sheetView>
  </sheetViews>
  <sheetFormatPr baseColWidth="10" defaultRowHeight="15" x14ac:dyDescent="0.25"/>
  <cols>
    <col min="1" max="1" width="1.7109375" customWidth="1"/>
    <col min="2" max="2" width="5.7109375" customWidth="1"/>
    <col min="3" max="3" width="8.7109375" customWidth="1"/>
    <col min="4" max="4" width="6.7109375" customWidth="1"/>
    <col min="8" max="8" width="9.7109375" customWidth="1"/>
    <col min="9" max="9" width="11.5703125" customWidth="1"/>
    <col min="12" max="12" width="33.7109375" customWidth="1"/>
    <col min="13" max="13" width="22" customWidth="1"/>
    <col min="15" max="15" width="13.7109375" customWidth="1"/>
  </cols>
  <sheetData>
    <row r="1" spans="1:16" x14ac:dyDescent="0.25">
      <c r="B1" s="62" t="s">
        <v>0</v>
      </c>
      <c r="C1" s="76">
        <v>9.1977792702939265E-2</v>
      </c>
    </row>
    <row r="2" spans="1:16" x14ac:dyDescent="0.25">
      <c r="B2" s="1" t="s">
        <v>1</v>
      </c>
      <c r="C2" s="2">
        <v>1</v>
      </c>
      <c r="D2" s="3" t="s">
        <v>15</v>
      </c>
      <c r="E2" s="4">
        <v>2</v>
      </c>
    </row>
    <row r="3" spans="1:16" x14ac:dyDescent="0.25">
      <c r="B3" s="1" t="s">
        <v>2</v>
      </c>
      <c r="C3" s="2">
        <v>8.2602510634536802E-2</v>
      </c>
    </row>
    <row r="4" spans="1:16" x14ac:dyDescent="0.25">
      <c r="B4" s="1"/>
      <c r="C4" s="1"/>
      <c r="D4" s="5"/>
    </row>
    <row r="5" spans="1:16" x14ac:dyDescent="0.25">
      <c r="A5" s="6"/>
      <c r="B5" s="7" t="s">
        <v>27</v>
      </c>
      <c r="C5" s="7"/>
      <c r="D5" s="7"/>
      <c r="E5" s="8"/>
      <c r="F5" s="8"/>
      <c r="G5" s="8"/>
      <c r="J5" s="9"/>
      <c r="K5" s="9"/>
      <c r="L5" s="9"/>
      <c r="M5" s="9"/>
      <c r="N5" s="9"/>
      <c r="O5" s="9"/>
      <c r="P5" s="9"/>
    </row>
    <row r="6" spans="1:16" ht="29.65" customHeight="1" x14ac:dyDescent="0.25">
      <c r="B6" s="10" t="s">
        <v>3</v>
      </c>
      <c r="C6" s="42" t="s">
        <v>11</v>
      </c>
      <c r="D6" s="77" t="s">
        <v>4</v>
      </c>
      <c r="E6" s="11" t="s">
        <v>5</v>
      </c>
      <c r="F6" s="12" t="s">
        <v>6</v>
      </c>
      <c r="G6" s="13" t="s">
        <v>7</v>
      </c>
      <c r="H6" s="64" t="s">
        <v>23</v>
      </c>
      <c r="I6" s="14"/>
      <c r="J6" s="9"/>
      <c r="K6" s="9"/>
      <c r="L6" s="9"/>
      <c r="M6" s="9"/>
      <c r="N6" s="9"/>
      <c r="O6" s="9"/>
      <c r="P6" s="9"/>
    </row>
    <row r="7" spans="1:16" x14ac:dyDescent="0.25">
      <c r="B7" s="15">
        <v>1</v>
      </c>
      <c r="C7" s="16">
        <v>1</v>
      </c>
      <c r="D7" s="17">
        <v>68</v>
      </c>
      <c r="E7" s="18" t="s">
        <v>8</v>
      </c>
      <c r="F7" s="19" t="s">
        <v>8</v>
      </c>
      <c r="G7" s="20">
        <f>D7/($F$9*B7+$D$7-$F$9)</f>
        <v>1</v>
      </c>
      <c r="H7" s="21" t="s">
        <v>8</v>
      </c>
      <c r="J7" s="9"/>
      <c r="K7" s="9"/>
      <c r="L7" s="9"/>
      <c r="M7" s="9"/>
      <c r="N7" s="9"/>
      <c r="O7" s="9"/>
      <c r="P7" s="9"/>
    </row>
    <row r="8" spans="1:16" x14ac:dyDescent="0.25">
      <c r="B8" s="44">
        <v>2</v>
      </c>
      <c r="C8" s="45">
        <v>2</v>
      </c>
      <c r="D8" s="65">
        <v>58</v>
      </c>
      <c r="E8" s="46" t="s">
        <v>8</v>
      </c>
      <c r="F8" s="47" t="s">
        <v>8</v>
      </c>
      <c r="G8" s="55">
        <f>D8/($F$9*B8+$D$7-$F$9)</f>
        <v>0.80555555555555558</v>
      </c>
      <c r="H8" s="48" t="s">
        <v>8</v>
      </c>
      <c r="J8" s="9"/>
      <c r="K8" s="9"/>
      <c r="L8" s="9"/>
      <c r="M8" s="9"/>
      <c r="N8" s="9"/>
      <c r="O8" s="9"/>
      <c r="P8" s="9"/>
    </row>
    <row r="9" spans="1:16" x14ac:dyDescent="0.25">
      <c r="B9" s="15">
        <v>3</v>
      </c>
      <c r="C9" s="16">
        <v>1</v>
      </c>
      <c r="D9" s="17">
        <v>76</v>
      </c>
      <c r="E9" s="18">
        <f>D9</f>
        <v>76</v>
      </c>
      <c r="F9" s="19">
        <f>(D9-D7)/2</f>
        <v>4</v>
      </c>
      <c r="G9" s="22">
        <f>$C$3*D9/E9+(1-$C$3)*G7</f>
        <v>1</v>
      </c>
      <c r="H9" s="21" t="s">
        <v>8</v>
      </c>
      <c r="J9" s="9"/>
      <c r="K9" s="9"/>
      <c r="L9" s="9"/>
      <c r="M9" s="9"/>
      <c r="N9" s="9"/>
      <c r="O9" s="9"/>
      <c r="P9" s="9"/>
    </row>
    <row r="10" spans="1:16" x14ac:dyDescent="0.25">
      <c r="B10" s="44">
        <v>4</v>
      </c>
      <c r="C10" s="45">
        <v>2</v>
      </c>
      <c r="D10" s="65">
        <v>89</v>
      </c>
      <c r="E10" s="50">
        <f>$C$1*D10/G8+(1-$C$1)*(E9+F9)</f>
        <v>82.803736853427523</v>
      </c>
      <c r="F10" s="51">
        <f t="shared" ref="F10:F18" si="0">$C$2*(E10-E9)+(1-$C$2)*F9</f>
        <v>6.8037368534275231</v>
      </c>
      <c r="G10" s="52">
        <f t="shared" ref="G10:G18" si="1">$C$3*D10/E10+(1-$C$3)*G8</f>
        <v>0.82779836008957952</v>
      </c>
      <c r="H10" s="53">
        <f>(E9+F9)*G8</f>
        <v>64.444444444444443</v>
      </c>
      <c r="J10" s="9"/>
      <c r="K10" s="9"/>
      <c r="L10" s="9"/>
      <c r="M10" s="9"/>
      <c r="N10" s="9"/>
      <c r="O10" s="9"/>
      <c r="P10" s="9"/>
    </row>
    <row r="11" spans="1:16" x14ac:dyDescent="0.25">
      <c r="B11" s="15">
        <v>5</v>
      </c>
      <c r="C11" s="16">
        <v>1</v>
      </c>
      <c r="D11" s="17">
        <v>88</v>
      </c>
      <c r="E11" s="23">
        <f t="shared" ref="E11:E18" si="2">$C$1*D11/G9+(1-$C$1)*(E10+F10)</f>
        <v>89.459621823470499</v>
      </c>
      <c r="F11" s="24">
        <f t="shared" si="0"/>
        <v>6.6558849700429761</v>
      </c>
      <c r="G11" s="22">
        <f t="shared" si="1"/>
        <v>0.99865225869796825</v>
      </c>
      <c r="H11" s="25">
        <f t="shared" ref="H11:H18" si="3">(E10+F10)*G9</f>
        <v>89.607473706855046</v>
      </c>
      <c r="J11" s="9"/>
      <c r="K11" s="9"/>
      <c r="L11" s="9"/>
      <c r="M11" s="9"/>
      <c r="N11" s="9"/>
      <c r="O11" s="9"/>
      <c r="P11" s="9"/>
    </row>
    <row r="12" spans="1:16" x14ac:dyDescent="0.25">
      <c r="B12" s="44">
        <v>6</v>
      </c>
      <c r="C12" s="45">
        <v>2</v>
      </c>
      <c r="D12" s="65">
        <v>68</v>
      </c>
      <c r="E12" s="50">
        <f t="shared" si="2"/>
        <v>94.830586383651479</v>
      </c>
      <c r="F12" s="51">
        <f t="shared" si="0"/>
        <v>5.3709645601809797</v>
      </c>
      <c r="G12" s="52">
        <f t="shared" si="1"/>
        <v>0.81865177270717571</v>
      </c>
      <c r="H12" s="53">
        <f t="shared" si="3"/>
        <v>79.564258902849289</v>
      </c>
      <c r="J12" s="9"/>
      <c r="K12" s="9"/>
      <c r="L12" s="9"/>
      <c r="M12" s="9"/>
      <c r="N12" s="9"/>
      <c r="O12" s="9"/>
      <c r="P12" s="9"/>
    </row>
    <row r="13" spans="1:16" x14ac:dyDescent="0.25">
      <c r="B13" s="15">
        <v>7</v>
      </c>
      <c r="C13" s="16">
        <v>1</v>
      </c>
      <c r="D13" s="26">
        <v>100</v>
      </c>
      <c r="E13" s="23">
        <f t="shared" si="2"/>
        <v>100.19542568936521</v>
      </c>
      <c r="F13" s="24">
        <f t="shared" si="0"/>
        <v>5.3648393057137298</v>
      </c>
      <c r="G13" s="22">
        <f t="shared" si="1"/>
        <v>0.99860247384095757</v>
      </c>
      <c r="H13" s="25">
        <f t="shared" si="3"/>
        <v>100.06650517509782</v>
      </c>
      <c r="J13" s="9"/>
      <c r="K13" s="9"/>
      <c r="L13" s="9"/>
      <c r="M13" s="9"/>
      <c r="N13" s="9"/>
      <c r="O13" s="9"/>
      <c r="P13" s="9"/>
    </row>
    <row r="14" spans="1:16" x14ac:dyDescent="0.25">
      <c r="B14" s="44">
        <v>8</v>
      </c>
      <c r="C14" s="49">
        <v>2</v>
      </c>
      <c r="D14" s="54">
        <v>112</v>
      </c>
      <c r="E14" s="50">
        <f t="shared" si="2"/>
        <v>108.43457484122393</v>
      </c>
      <c r="F14" s="51">
        <f t="shared" si="0"/>
        <v>8.2391491518587259</v>
      </c>
      <c r="G14" s="52">
        <f t="shared" si="1"/>
        <v>0.8363476355180155</v>
      </c>
      <c r="H14" s="53">
        <f t="shared" si="3"/>
        <v>86.417098065660596</v>
      </c>
      <c r="J14" s="9"/>
      <c r="K14" s="9"/>
      <c r="L14" s="9"/>
      <c r="M14" s="9"/>
      <c r="N14" s="9"/>
      <c r="O14" s="9"/>
      <c r="P14" s="9"/>
    </row>
    <row r="15" spans="1:16" x14ac:dyDescent="0.25">
      <c r="B15" s="15">
        <v>9</v>
      </c>
      <c r="C15" s="27">
        <v>1</v>
      </c>
      <c r="D15" s="28">
        <v>117</v>
      </c>
      <c r="E15" s="23">
        <f t="shared" si="2"/>
        <v>116.718794527745</v>
      </c>
      <c r="F15" s="24">
        <f t="shared" si="0"/>
        <v>8.2842196865210695</v>
      </c>
      <c r="G15" s="22">
        <f t="shared" si="1"/>
        <v>0.99891692361621665</v>
      </c>
      <c r="H15" s="25">
        <f t="shared" si="3"/>
        <v>116.51066941172944</v>
      </c>
      <c r="J15" s="9"/>
      <c r="K15" s="9"/>
      <c r="L15" s="9"/>
      <c r="M15" s="9"/>
      <c r="N15" s="9"/>
      <c r="O15" s="9"/>
      <c r="P15" s="9"/>
    </row>
    <row r="16" spans="1:16" x14ac:dyDescent="0.25">
      <c r="B16" s="44">
        <v>10</v>
      </c>
      <c r="C16" s="49">
        <v>2</v>
      </c>
      <c r="D16" s="82">
        <v>99</v>
      </c>
      <c r="E16" s="50">
        <f t="shared" si="2"/>
        <v>124.3930925126661</v>
      </c>
      <c r="F16" s="51">
        <f t="shared" si="0"/>
        <v>7.6742979849210968</v>
      </c>
      <c r="G16" s="52">
        <f t="shared" si="1"/>
        <v>0.83300359609012475</v>
      </c>
      <c r="H16" s="53">
        <f t="shared" si="3"/>
        <v>104.54597537072631</v>
      </c>
      <c r="J16" s="9"/>
      <c r="K16" s="9"/>
      <c r="L16" s="9"/>
      <c r="M16" s="9"/>
      <c r="N16" s="9"/>
      <c r="O16" s="9"/>
      <c r="P16" s="9"/>
    </row>
    <row r="17" spans="2:16" x14ac:dyDescent="0.25">
      <c r="B17" s="15">
        <v>11</v>
      </c>
      <c r="C17" s="27">
        <v>1</v>
      </c>
      <c r="D17" s="28">
        <v>130</v>
      </c>
      <c r="E17" s="23">
        <f t="shared" si="2"/>
        <v>131.89020099128106</v>
      </c>
      <c r="F17" s="24">
        <f t="shared" si="0"/>
        <v>7.4971084786149618</v>
      </c>
      <c r="G17" s="22">
        <f t="shared" si="1"/>
        <v>0.99782256018220017</v>
      </c>
      <c r="H17" s="25">
        <f t="shared" si="3"/>
        <v>131.92435142587138</v>
      </c>
      <c r="J17" s="9"/>
      <c r="K17" s="9"/>
      <c r="L17" s="9"/>
      <c r="M17" s="9"/>
      <c r="N17" s="9"/>
      <c r="O17" s="9"/>
      <c r="P17" s="9"/>
    </row>
    <row r="18" spans="2:16" x14ac:dyDescent="0.25">
      <c r="B18" s="29">
        <v>12</v>
      </c>
      <c r="C18" s="30">
        <v>2</v>
      </c>
      <c r="D18" s="31">
        <v>126</v>
      </c>
      <c r="E18" s="50">
        <f t="shared" si="2"/>
        <v>140.47931965270487</v>
      </c>
      <c r="F18" s="51">
        <f t="shared" si="0"/>
        <v>8.5891186614238109</v>
      </c>
      <c r="G18" s="52">
        <f t="shared" si="1"/>
        <v>0.83828400923681612</v>
      </c>
      <c r="H18" s="32">
        <f t="shared" si="3"/>
        <v>116.11013003775049</v>
      </c>
      <c r="J18" s="9"/>
      <c r="K18" s="9"/>
      <c r="L18" s="9"/>
      <c r="M18" s="9"/>
      <c r="N18" s="9"/>
      <c r="O18" s="9"/>
      <c r="P18" s="9"/>
    </row>
    <row r="19" spans="2:16" x14ac:dyDescent="0.25">
      <c r="B19" s="96">
        <v>13</v>
      </c>
      <c r="C19" s="97">
        <v>1</v>
      </c>
      <c r="D19" s="85"/>
      <c r="E19" s="98"/>
      <c r="F19" s="98"/>
      <c r="G19" s="99"/>
      <c r="H19" s="71">
        <f>($E$18+$F$18*B7)*G17</f>
        <v>148.74385076096627</v>
      </c>
      <c r="J19" s="9"/>
      <c r="K19" s="9"/>
      <c r="L19" s="9"/>
      <c r="M19" s="9"/>
      <c r="N19" s="9"/>
      <c r="O19" s="9"/>
      <c r="P19" s="9"/>
    </row>
    <row r="20" spans="2:16" x14ac:dyDescent="0.25">
      <c r="B20" s="44">
        <v>14</v>
      </c>
      <c r="C20" s="49">
        <v>2</v>
      </c>
      <c r="D20" s="90"/>
      <c r="E20" s="73"/>
      <c r="F20" s="73"/>
      <c r="G20" s="91"/>
      <c r="H20" s="74">
        <f>($E$18+$F$18*B8)*G18</f>
        <v>132.16180894794792</v>
      </c>
    </row>
    <row r="21" spans="2:16" x14ac:dyDescent="0.25">
      <c r="B21" s="15">
        <v>15</v>
      </c>
      <c r="C21" s="27">
        <v>1</v>
      </c>
      <c r="D21" s="88"/>
      <c r="E21" s="70"/>
      <c r="F21" s="70"/>
      <c r="G21" s="89"/>
      <c r="H21" s="71">
        <f>($E$18+$F$18*B9)*G17</f>
        <v>165.88468350586751</v>
      </c>
    </row>
    <row r="22" spans="2:16" ht="14.85" customHeight="1" x14ac:dyDescent="0.25">
      <c r="B22" s="44">
        <v>16</v>
      </c>
      <c r="C22" s="49">
        <v>2</v>
      </c>
      <c r="D22" s="90"/>
      <c r="E22" s="73"/>
      <c r="F22" s="73"/>
      <c r="G22" s="91"/>
      <c r="H22" s="74">
        <f>($E$18+$F$18*B10)*G18</f>
        <v>146.56205060256613</v>
      </c>
    </row>
    <row r="24" spans="2:16" x14ac:dyDescent="0.25">
      <c r="B24" t="s">
        <v>12</v>
      </c>
    </row>
    <row r="25" spans="2:16" x14ac:dyDescent="0.25">
      <c r="C25" s="61" t="s">
        <v>13</v>
      </c>
      <c r="D25" s="104">
        <f>SUMXMY2(H10:H18,D10:D18)</f>
        <v>1526.2906021704546</v>
      </c>
      <c r="E25" s="105"/>
    </row>
    <row r="26" spans="2:16" x14ac:dyDescent="0.25">
      <c r="B26" t="s">
        <v>9</v>
      </c>
    </row>
    <row r="27" spans="2:16" x14ac:dyDescent="0.25">
      <c r="B27" s="34" t="s">
        <v>14</v>
      </c>
    </row>
  </sheetData>
  <mergeCells count="1">
    <mergeCell ref="D25:E25"/>
  </mergeCells>
  <pageMargins left="0.70866141732283472" right="0.54" top="0.78740157480314965" bottom="0.78740157480314965" header="0.31496062992125984" footer="0.31496062992125984"/>
  <pageSetup paperSize="9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Aufgabenstellung</vt:lpstr>
      <vt:lpstr>MyGlätten 4k</vt:lpstr>
      <vt:lpstr>MyGlätten 4k opt</vt:lpstr>
      <vt:lpstr>MyGlätten 3k opt</vt:lpstr>
      <vt:lpstr>MyGlätten 2k opt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Prof. Dr. Irene Rößler</dc:creator>
  <cp:lastModifiedBy>Irene Rößler</cp:lastModifiedBy>
  <cp:lastPrinted>2010-03-23T10:37:24Z</cp:lastPrinted>
  <dcterms:created xsi:type="dcterms:W3CDTF">2010-02-15T15:20:29Z</dcterms:created>
  <dcterms:modified xsi:type="dcterms:W3CDTF">2023-03-10T17:30:21Z</dcterms:modified>
</cp:coreProperties>
</file>